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9725" windowHeight="7318" activeTab="0"/>
  </bookViews>
  <sheets>
    <sheet name="Финансирование" sheetId="1" r:id="rId1"/>
  </sheets>
  <definedNames>
    <definedName name="_xlnm.Print_Area" localSheetId="0">'Финансирование'!$A$1:$J$253</definedName>
  </definedNames>
  <calcPr fullCalcOnLoad="1"/>
</workbook>
</file>

<file path=xl/sharedStrings.xml><?xml version="1.0" encoding="utf-8"?>
<sst xmlns="http://schemas.openxmlformats.org/spreadsheetml/2006/main" count="833" uniqueCount="203">
  <si>
    <t>Министерство образования</t>
  </si>
  <si>
    <t>Минлесхоз</t>
  </si>
  <si>
    <t>Белкоопсоюз</t>
  </si>
  <si>
    <t>Минприроды</t>
  </si>
  <si>
    <t>Минздрав</t>
  </si>
  <si>
    <t>Итого</t>
  </si>
  <si>
    <t>Повышение квалификации и переподготовка специалистов</t>
  </si>
  <si>
    <t>Республиканский центр по оздоровлению и санаторно-курортному лечению населения</t>
  </si>
  <si>
    <t>Минэнерго</t>
  </si>
  <si>
    <t>ремонт, обслуживание, поверка приборов и оборудования</t>
  </si>
  <si>
    <t>аккредитация подразделений радиационного контроля</t>
  </si>
  <si>
    <t>Брестский облисполком</t>
  </si>
  <si>
    <t>Гомельский облисполком</t>
  </si>
  <si>
    <t>Могилевский облисполком</t>
  </si>
  <si>
    <t>Витебский облисполком</t>
  </si>
  <si>
    <t>Гродненский облисполком</t>
  </si>
  <si>
    <t>Минский облисполком</t>
  </si>
  <si>
    <t>Минский горисполком</t>
  </si>
  <si>
    <t>Всего по Государственной программе</t>
  </si>
  <si>
    <t>радиационный мониторинг атмосферного воздуха</t>
  </si>
  <si>
    <t>радиационный мониторинг поверхностных вод</t>
  </si>
  <si>
    <t>радиационный мониторинг залежных земель</t>
  </si>
  <si>
    <t>Департамент МЧС</t>
  </si>
  <si>
    <t>1. Предоставление льгот и компенсаций</t>
  </si>
  <si>
    <t>местный бюджет</t>
  </si>
  <si>
    <t>фосфорных</t>
  </si>
  <si>
    <t>калийных</t>
  </si>
  <si>
    <t>Защитные мероприятия в сельскохозяйственном производстве</t>
  </si>
  <si>
    <t>Итого по задаче</t>
  </si>
  <si>
    <t>респ.бюджет</t>
  </si>
  <si>
    <t>субвенции - всего, в т.ч.:</t>
  </si>
  <si>
    <t>Срок реализации</t>
  </si>
  <si>
    <t>Объем финансирования
(в текущих ценах, рублей)</t>
  </si>
  <si>
    <t>Степень выполнения мероприятия, в %</t>
  </si>
  <si>
    <t>Факторы, повлиявшие на ход реализации мероприятия</t>
  </si>
  <si>
    <t>Принимаемые меры по выполнению мероприятия</t>
  </si>
  <si>
    <t>запланировано</t>
  </si>
  <si>
    <t>фактически освоено</t>
  </si>
  <si>
    <t>в % к плану</t>
  </si>
  <si>
    <t>2016-2020</t>
  </si>
  <si>
    <t>информационное обеспечение в области преодоления последствий катастрофы на Чернобыльской АЭС, включая демонстрацию деятельности государства по возрождению пострадавших территорий на местном, национальном и международном уровнях</t>
  </si>
  <si>
    <t>координация деятельности местных ”чернобыльских“ информационных структур и оптимизация их функционирования на основе развития единой информационной сети и электронных информационных ресурсов</t>
  </si>
  <si>
    <t>издание и распространение печатных и мультимедийных материалов по основным аспектам чернобыльской катастрофы для различных целевых групп</t>
  </si>
  <si>
    <t>в т.ч:</t>
  </si>
  <si>
    <t>Гомельский  облисполком</t>
  </si>
  <si>
    <t>Минск горисполком</t>
  </si>
  <si>
    <t xml:space="preserve">респбликанский бюджет </t>
  </si>
  <si>
    <t>Справочно:</t>
  </si>
  <si>
    <t>Задача 4. Научное и информационное обеспечение</t>
  </si>
  <si>
    <t>Задача 3. Социально-экономическое развитие пострадавших регионов</t>
  </si>
  <si>
    <t>Итого по задаче 3</t>
  </si>
  <si>
    <t>респ. бюджет</t>
  </si>
  <si>
    <t>запланировано в программе</t>
  </si>
  <si>
    <t>респ.органы управления - всего</t>
  </si>
  <si>
    <t xml:space="preserve"> Задача 2 . Радиационная защита и  адресное применение защитных мер</t>
  </si>
  <si>
    <t>Сроки реализации</t>
  </si>
  <si>
    <t xml:space="preserve">Итого по задаче  4 </t>
  </si>
  <si>
    <t>Наименование мероприятия/источник финансирования</t>
  </si>
  <si>
    <t>Заказчик</t>
  </si>
  <si>
    <t>2. Проведение диспансеризации населения/местные бюджеты</t>
  </si>
  <si>
    <t>местные бюджеты</t>
  </si>
  <si>
    <t>приобретение медицинского оборудования</t>
  </si>
  <si>
    <t>получение лекарств.средств и материалов для з/протезир.</t>
  </si>
  <si>
    <t>6. Функционирование Государственного регистра лиц, подвергшихся радиационному воздействию вследствие катастрофы на Чернобыльской АЭС</t>
  </si>
  <si>
    <t>республиканский бюджет</t>
  </si>
  <si>
    <t>4. Улучшение кадрового обеспечения пострадавших регионов</t>
  </si>
  <si>
    <t xml:space="preserve">5. Медицинское обеспечение </t>
  </si>
  <si>
    <t>итого</t>
  </si>
  <si>
    <t>7. Обеспечение деятельности межведомственных экспертных советов</t>
  </si>
  <si>
    <t>в т.ч.
приобретение мед. и комп. техники</t>
  </si>
  <si>
    <r>
      <t xml:space="preserve">8.Санаторно-курортное лечение и оздоровление населения/
</t>
    </r>
    <r>
      <rPr>
        <b/>
        <i/>
        <sz val="12"/>
        <rFont val="Times New Roman"/>
        <family val="1"/>
      </rPr>
      <t>республиканский бюджет</t>
    </r>
  </si>
  <si>
    <r>
      <t xml:space="preserve">9. Укрепление материально-технической базы ДРОЦев/
</t>
    </r>
    <r>
      <rPr>
        <b/>
        <i/>
        <sz val="12"/>
        <rFont val="Times New Roman"/>
        <family val="1"/>
      </rPr>
      <t>республиканский бюджет</t>
    </r>
  </si>
  <si>
    <r>
      <t xml:space="preserve">10.Возмещение транспортных расходов/
</t>
    </r>
    <r>
      <rPr>
        <b/>
        <i/>
        <sz val="12"/>
        <rFont val="Times New Roman"/>
        <family val="1"/>
      </rPr>
      <t>республиканский бюджет</t>
    </r>
    <r>
      <rPr>
        <b/>
        <sz val="12"/>
        <rFont val="Times New Roman"/>
        <family val="1"/>
      </rPr>
      <t xml:space="preserve"> </t>
    </r>
  </si>
  <si>
    <r>
      <t xml:space="preserve">ИТОГО по задаче
</t>
    </r>
    <r>
      <rPr>
        <i/>
        <sz val="13"/>
        <rFont val="Times New Roman"/>
        <family val="1"/>
      </rPr>
      <t>в том числе:</t>
    </r>
  </si>
  <si>
    <t>Справочно республиканский бюджет:</t>
  </si>
  <si>
    <t>11. Известкование кислых почв</t>
  </si>
  <si>
    <t>12. Поставка минеральных удобрений</t>
  </si>
  <si>
    <t>13. Возмещение затрат на приобр. средств химической защиты растений</t>
  </si>
  <si>
    <t>в личных подсобных хозяйствах</t>
  </si>
  <si>
    <t>16.Поставка комбикормов с цезийсвязывающей добавкой</t>
  </si>
  <si>
    <t>17.Выполнение ремонтно-эксплуатационных работ на внутрихозяйственных мелиоративных сетях</t>
  </si>
  <si>
    <t>18.Проведение радиологического обследования сельскохозяйственных земель</t>
  </si>
  <si>
    <t>19.Обеспечение работников дополнительным комплектом спецодежды и СИЗ</t>
  </si>
  <si>
    <t>20.Контроль радиоактивного загрязнения сельскохозяйственной продукции</t>
  </si>
  <si>
    <t>21.Ремонт и поверка приборов радиационного контроля</t>
  </si>
  <si>
    <t>23.Содержание и оптимизация системы захоронений отходов, требующих специального обращения</t>
  </si>
  <si>
    <t>22.Обеспечение управления комплексом защитных мероприятий в сельскохозяйственном производстве</t>
  </si>
  <si>
    <t>24.Захоронение объектов, расположенных на отселенных территориях и в реабилитированных населенных пунктах</t>
  </si>
  <si>
    <r>
      <t xml:space="preserve">26.Радиационный мониторинг лесных угодий/
</t>
    </r>
    <r>
      <rPr>
        <b/>
        <i/>
        <sz val="12"/>
        <rFont val="Times New Roman"/>
        <family val="1"/>
      </rPr>
      <t>республиканский бюджет</t>
    </r>
  </si>
  <si>
    <r>
      <t xml:space="preserve">27. Радиационный мониторинг/
</t>
    </r>
    <r>
      <rPr>
        <b/>
        <i/>
        <sz val="12"/>
        <rFont val="Times New Roman"/>
        <family val="1"/>
      </rPr>
      <t>республиканский бюджет</t>
    </r>
  </si>
  <si>
    <r>
      <t xml:space="preserve">28. Радиационный мониторинг сельскохозяйственных земель/
</t>
    </r>
    <r>
      <rPr>
        <b/>
        <i/>
        <sz val="12"/>
        <rFont val="Times New Roman"/>
        <family val="1"/>
      </rPr>
      <t>республиканский бюджет</t>
    </r>
  </si>
  <si>
    <t>Минсельхоз-
прод</t>
  </si>
  <si>
    <t>МЧС</t>
  </si>
  <si>
    <r>
      <t xml:space="preserve">25.Обеспечение подразделений радиационного контроля в лесном хозяйстве/
</t>
    </r>
    <r>
      <rPr>
        <b/>
        <i/>
        <sz val="12"/>
        <rFont val="Times New Roman"/>
        <family val="1"/>
      </rPr>
      <t>республиканский бюджет</t>
    </r>
  </si>
  <si>
    <t>субвенции - всего, 
в том числе:</t>
  </si>
  <si>
    <t>республикан.
органы</t>
  </si>
  <si>
    <t>Наименование мероприятия/
источники финансирования</t>
  </si>
  <si>
    <t>Предложения по дальнейшей реализации мероприятия</t>
  </si>
  <si>
    <t>НАН Беларуси</t>
  </si>
  <si>
    <t>разработка количественных критериев оптимальных агрохимических показателей плодородия дерново-подзолистых супесчаных почв, обеспечивающих минимум накопления радионуклидов цезия-137 и стронция-90 засухоустойчивыми культурами многолетнего использования, для производства кормов высокого качества на основе эффективного использования ресурсов</t>
  </si>
  <si>
    <t>разработка метода оценки накопленной дозы от техногенных радионуклидов у диких животных с использованием в качестве маркера активности изотопов плутония-238, -239, -240 и америция-241 в костной и других тканях</t>
  </si>
  <si>
    <t>разработка методики экспрессоценки содержания цезия-137 в древесине и коре основных лесообразующих пород на территории радиоактивного загрязнения</t>
  </si>
  <si>
    <t>изучение влияния внесения древесной золы на поступление стронция-90 из дерново-подзолистой почвы в продукцию овощных культур</t>
  </si>
  <si>
    <t>определение предельной плотности загрязнения почв радионуклидами для производства продукции озимого рапса в соответствии с нормативными требованиями в зависимости от направления использования</t>
  </si>
  <si>
    <t>определение параметров перехода    радионуклидов цезия-137 и стронция-90 в продукцию озимого ячменя, возделываемого на землях, загрязненных радионуклидами</t>
  </si>
  <si>
    <t>оценка параметров перехода америция-241 и плутония-238, -239, -240 в органы и ткани крупного рогатого скота, длительное время содержащегося в сельскохозяйственных организациях, земли которых граничат с государственным природоохранным научно-исследовательским учреждением ”Полесский государственный радиационно-экологический заповедник“</t>
  </si>
  <si>
    <t>разработка и научное обоснование применения в кормлении крупного рогатого скота, содержащегося на территории радиоактивного загрязнения, кормовых добавок на основе трепела месторождения ”Стальное“ Хотимского района Могилевской области</t>
  </si>
  <si>
    <t>разработка адресных защитных мероприятий в населенных пунктах, в которых средняя го-довая эффективная доза облучения превышает 1 мЗв</t>
  </si>
  <si>
    <t>проведение синтеза углеродного ферроцинсодержащего сорбента и изучение его радиопротекторных свойств в целях снижения цезия-137 и других техногенных токсинов в молоке и продуктах убоя крупного рогатого скота</t>
  </si>
  <si>
    <t>изучение накопления цезия-137 в многолетних злаковых травах на периодически переувлажняемых и реконструируемых польдерных мелиоративных системах загрязненных радионуклидами территорий Брестской области</t>
  </si>
  <si>
    <t>разработка мероприятий, направленных на производство говядины, соответствующей требованиям Технического регламента Таможенного союза ”О безопасности пищевой продукции“ ТР ТС 021/2011</t>
  </si>
  <si>
    <t>разработка проекта, предусматривающего внесение дополнений и изменений к отраслевым регламентам возделывания основных сельскохозяйственных культур с учетом особенностей загрязнения земель радионуклидами</t>
  </si>
  <si>
    <t>усовершенствование с учетом рекомендаций Международной комиссии по радиологической защите методики оценки средних годовых эффективных доз облучения населения и создание каталога доз облучения жителей населенных пунктов, расположенных на территории радиоактивного загрязнения Республики Беларусь</t>
  </si>
  <si>
    <t>разработка экспресс-методики прижизненного радиометрического определения удельной активности цезия-137 в мышечной ткани лошадей</t>
  </si>
  <si>
    <t>разработка на основе оценки структуры почвенного покрова наиболее загрязненных радионуклидами районов комплексов мер по оптимизации использования почв с высокими параметрами перехода цезия-137 и стронция-90 в растениеводческую продукцию</t>
  </si>
  <si>
    <t>выявление закономерности распределения почв, составление почвенной карты Полесского государственного радиационно-экологического заповедника и разработка предложений по использованию его экспериментально-хозяйственной зоны</t>
  </si>
  <si>
    <t>оценка современного состояния, динамики биоразнообразия основных типов экосистем Полесского государственного радиационно-экологического заповедника и разработка перспективных направлений его развития</t>
  </si>
  <si>
    <t>организация и проведение мероприятий к годовщинам чернобыльской катастрофы, включая республиканскую благотворительную акцию ”Рождественская елка – наши дети“ и международную социально-творческую программу ”В будущее с надеждой“</t>
  </si>
  <si>
    <t>в т.ч.:</t>
  </si>
  <si>
    <t>из него субвенции - всего</t>
  </si>
  <si>
    <t>2017-2020</t>
  </si>
  <si>
    <t>2017-2018</t>
  </si>
  <si>
    <t>2017-2019</t>
  </si>
  <si>
    <t>установление особенности формирования заболеваний пострадавшего населения в отдаленном периоде после катастрофы на Чернобыльской АЭС для оптимизации мероприятий по медицинскому обеспечению</t>
  </si>
  <si>
    <t>Сведения о финансировании и о результатах реализации мероприятий государственной программы</t>
  </si>
  <si>
    <t>создание атласа онкологической заболеваемости в районах Республики Беларусь, расположенных на территории радиоактивного загрязнения, и разработка прогноза количества случаев злокачественных новообразований до 2030 года</t>
  </si>
  <si>
    <t xml:space="preserve">изучение особенности формирования установок самореализации и закрепления молодежи в районах, наиболее пострадавших от аварии на Чернобыльской АЭС
</t>
  </si>
  <si>
    <t>выявление видовых особенностей накопления стронция-90 крестоцветными культурами (редис, редька, капуста)</t>
  </si>
  <si>
    <t>продолжение реализации</t>
  </si>
  <si>
    <t>продолжение реализации расширение видов внебюджетной деятельности</t>
  </si>
  <si>
    <t>учащиеся обеспечены бесплатным питанием под заявленную потребность учреждений образования</t>
  </si>
  <si>
    <t xml:space="preserve">сокращение сельскохозяйственных земель, уточнение границ </t>
  </si>
  <si>
    <t>3.Организация бесплатного питания учащихся</t>
  </si>
  <si>
    <t>в сельскохозяйственных организациях</t>
  </si>
  <si>
    <t>информационное обеспечение населения пострадавших районов, включая детей и молодежь, по вопросам формирования радиоэкологической культуры и навыков безопасного проживания на территории радиоактивного загрязнения</t>
  </si>
  <si>
    <t>оценка вклада горизонтального переноса долгоживущих радионуклидов в дополнительное загрязнение замкнутых водоемов, расположенных на территории Полесского государственного радиационно-экологического заповедника</t>
  </si>
  <si>
    <t>Задача 1 Социальная защита, медицинское обеспечение, санаторно-курортное лечение и оздоровление пострадавшего населения</t>
  </si>
  <si>
    <t>14.Создание улучшенных луговых земель 
/республиканский бюджет</t>
  </si>
  <si>
    <t>15.Выполнение уходных работ на луговых землях, созданных для скота личных подсобных хозяйств</t>
  </si>
  <si>
    <t>2018-2020</t>
  </si>
  <si>
    <t>2018-2019</t>
  </si>
  <si>
    <t>уменьшение количества граждан, имеющих право на получение льготного жилья</t>
  </si>
  <si>
    <t xml:space="preserve"> ОИК организована работа с ВУЗами по направлению специалистов в пострадавшие регионы</t>
  </si>
  <si>
    <t>лекарственные ср-ва и материалы для з/протезирования предоставлены по заявленную потребность</t>
  </si>
  <si>
    <t xml:space="preserve">Обеспечено функционирование Госрегистра </t>
  </si>
  <si>
    <t xml:space="preserve">Обеспечена деятельность межведомственных экспертных советов </t>
  </si>
  <si>
    <t>* Целевые показатели по задаче 1 установлены только по мероприятию санаторно-курортное лечение и оздоровление пострадавшего населения. 
Степень выполнения отдельных мероприятий задачи указана  методом оценки</t>
  </si>
  <si>
    <t>Совершенствование системы мед.наблюдения</t>
  </si>
  <si>
    <t>Получено выручки от в/б деятельности 1,5 млн. рублей, превышение доходов над расходами - 525,9 тыс.рублей</t>
  </si>
  <si>
    <t>повышение квалификации прошло 200 специалистов. Количество человек определено объемами выделенного финансирования</t>
  </si>
  <si>
    <t>запланировано на 2019 год повышение квалификации 200 человек</t>
  </si>
  <si>
    <t>развитие внебюджетных направлений деятельности</t>
  </si>
  <si>
    <t>льготы и компенсации предоставлены под заявленную потребность</t>
  </si>
  <si>
    <t>1,5% граждан, состоящих на диспансерном учете не прошли диспансеризацию в связи с миграционными процессами и с отказами граждан в отдельных случаях от медицинского осмотра</t>
  </si>
  <si>
    <t xml:space="preserve">Брестским ОИК не планировалось приобретение мед.оборудования из-за ограниченности средств  местных бюджетов </t>
  </si>
  <si>
    <t>в пределах выделенного финансирования</t>
  </si>
  <si>
    <t>в связи с незначительным объемом финансирования отсутствовали обоснованные предложения по его выполнению</t>
  </si>
  <si>
    <t>исключение из мероприятий</t>
  </si>
  <si>
    <t>корректировка мероприятий Государственной программы</t>
  </si>
  <si>
    <t>отсутствие потребности в выполнении работ</t>
  </si>
  <si>
    <t>проводятся мероприятия по уточнению земель и согласованию с Минсельхозпродом площадей, подлежащих обследованию</t>
  </si>
  <si>
    <t>проводится обследование внутрихозяйственных мелиоративных сетей для определения объемов работ</t>
  </si>
  <si>
    <t>выбрана новая подрядная организация, по обследованию ранее построенных конструкций скорректирована ПСД</t>
  </si>
  <si>
    <t>дополнительно направлены объемы финансирования за счет перераспределения средств с других мероприятий</t>
  </si>
  <si>
    <t>Из-за приостановки строительно-монтажных работ по объекту не освоено выделенное финансирование</t>
  </si>
  <si>
    <t>оценка вклада вклада америция-241 в дозы облучения населения, проживающего на территории радиоактивного загрязнения</t>
  </si>
  <si>
    <t>экономия средств</t>
  </si>
  <si>
    <t xml:space="preserve">экономия средств </t>
  </si>
  <si>
    <t>сокращение площади посевов корнеплодов на загрязненных землях, отсутствие потребности в возмещении затрат</t>
  </si>
  <si>
    <t>объем увеличен в связи с выполнением п.8 протокола поручений Президента Республики Беларусь №23 от 24.08.2017</t>
  </si>
  <si>
    <t>Степень выполнения мероприятия*
в %</t>
  </si>
  <si>
    <t>Приложение 2 к отчету  о результатах реализации в 2018 году мероприятий Государственной программы по преодолению последствий катастрофы на Чернобыльской АЭС на 2011 - 2015 годы и на период до 2020 года</t>
  </si>
  <si>
    <t>Ликвидация, захоронение отходов, требующих специального обращения</t>
  </si>
  <si>
    <t>использовано в соответствии с фактическими затратами на реализацию мероприятий</t>
  </si>
  <si>
    <t>проведение оценки состояния инфраструктуры территории лесного фонда зон отселения, научное обоснование и разработка комплекса мероприятий по ее восстановлению</t>
  </si>
  <si>
    <t>изучение заболеваемости персонала, выполняющего работы на территориях с высокой плотностью загрязнения (зона отчуждения) и разработка рекомендаций по динамическому медицинскому наблюдению</t>
  </si>
  <si>
    <t>выплаты специалистам в соответствии с ПСМ № 1842 произведены в полном объеме</t>
  </si>
  <si>
    <t>Кроме того, на обеспечение деятельности государственного природоохранного научно-исследовательского учреждения "Полесский радиационно-экологический заповедник" дополнительно направлены сумма превышения доходов над расходами от приносящей доходы деятельности в объеме  525,9 тыс. рублей и 1 млн. рублей на финансирование мероприятий по разработке и внедрению системы автоматизированного радиационного и пожарного контроля (ПСМ от 20.04.2018 №306)</t>
  </si>
  <si>
    <t>*На функционирование ПГРЭЗ дополнительно направлены средства резервного фонда для выплаты заработной платы. Кроме того, средства, полученные от приносящей доходы деятельности (выручка - составила 1450,9 тыс. рублей, из них превышение доходов над расходами - 525,9 тыс. рублей, что больше в 1,9 раза, чем в 2017 году</t>
  </si>
  <si>
    <t>Обеспечение правового режима территорий зоны эвакуации (отчуждения), первоочередного отселения</t>
  </si>
  <si>
    <t>29. Устройство минерализованных полос</t>
  </si>
  <si>
    <t>30. Благоустройство кладбищ</t>
  </si>
  <si>
    <t>31. Ремонт памятников, содержание мест захоронения воинов</t>
  </si>
  <si>
    <t>32. Изготовление и установка 
предупреждающих знаков</t>
  </si>
  <si>
    <t>33. Обеспечение управления территориями расходы на содержание АЗОиО МЧС</t>
  </si>
  <si>
    <t>Контроль радиоактивного загрязнения территорий, нас.пунктов и других объектов</t>
  </si>
  <si>
    <t>34.Контроль радиоактивного загрязнения продукции личных подсобных хозяйств</t>
  </si>
  <si>
    <t>35. Контроль радиоактивного загрязнения питьевой воды и объектов ЖКХ</t>
  </si>
  <si>
    <t>36. Совершенствование методического и информ.обеспечения</t>
  </si>
  <si>
    <t>37. Обеспечение системы контроля - закупка приборов</t>
  </si>
  <si>
    <t>38. Контроль радиоактивного загрязнения территорий, нас.пунктов и других объектов, разработка и издание карт радиоактивного загрязнения</t>
  </si>
  <si>
    <t xml:space="preserve">39. Обеспечение деятельности государственного природоохранного научно-исследовательского учреждения "Полесский радиационно-экологический заповедник"*
</t>
  </si>
  <si>
    <r>
      <t xml:space="preserve">40. Контроль радиоактивного загрязнения продоволсьвенного и лекарств.сырья/
</t>
    </r>
    <r>
      <rPr>
        <b/>
        <i/>
        <sz val="11"/>
        <rFont val="Times New Roman"/>
        <family val="1"/>
      </rPr>
      <t>республиканский бюджет</t>
    </r>
  </si>
  <si>
    <t>41. Повышение квалификации и переподготовка специалистов</t>
  </si>
  <si>
    <t>42.Социально-экономическое развитие пострадавших регионов</t>
  </si>
  <si>
    <r>
      <t xml:space="preserve">43. Научное решение медицинских проблем жизнедеятельности на территории радиоактивного загрязнения/
</t>
    </r>
    <r>
      <rPr>
        <b/>
        <i/>
        <sz val="12"/>
        <rFont val="Times New Roman"/>
        <family val="1"/>
      </rPr>
      <t>республиканский бюджет</t>
    </r>
  </si>
  <si>
    <t>научное обоснование и создание информационно-аналитической базы данных о состоянии почвенных ресурсов на загрязненных радионуклидами территориях для совершенствования агропочвенного мониторинга и оптимизации землепользования в современных условиях</t>
  </si>
  <si>
    <r>
      <t xml:space="preserve">44. Научное решениепроблем ведения сельского и лесного хозяйства на территории радиоактивного загрязнения/
</t>
    </r>
    <r>
      <rPr>
        <b/>
        <i/>
        <sz val="12"/>
        <rFont val="Times New Roman"/>
        <family val="1"/>
      </rPr>
      <t>республиканский бюджет</t>
    </r>
  </si>
  <si>
    <r>
      <t xml:space="preserve">45. Научное решение проблем радиационной защиты населения, управления территориями и социально-экономического развития пострадавших регионов/
</t>
    </r>
    <r>
      <rPr>
        <b/>
        <i/>
        <sz val="12"/>
        <rFont val="Times New Roman"/>
        <family val="1"/>
      </rPr>
      <t>республиканский бюджет</t>
    </r>
  </si>
  <si>
    <t>разработка и внедрение системы применения новых форм минеральных удобрений для различных сельскохозяйственных культур на загрязненных радионуклидами торфяных почвах</t>
  </si>
  <si>
    <t>2017 - 2020</t>
  </si>
  <si>
    <r>
      <t xml:space="preserve">46. Информационное обеспечение/
</t>
    </r>
    <r>
      <rPr>
        <b/>
        <i/>
        <sz val="12"/>
        <rFont val="Times New Roman"/>
        <family val="1"/>
      </rPr>
      <t>республиканский бюджет</t>
    </r>
  </si>
  <si>
    <t xml:space="preserve">средства резервного фонда  по распоряжению Президента от 29.11.2018 №238рп для выплаты з/платы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</si>
</sst>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0000"/>
    <numFmt numFmtId="196" formatCode="0.0000"/>
    <numFmt numFmtId="197" formatCode="0.000"/>
    <numFmt numFmtId="198" formatCode="0.000000"/>
    <numFmt numFmtId="199" formatCode="00"/>
    <numFmt numFmtId="200" formatCode="#,##0.00_р_."/>
    <numFmt numFmtId="201" formatCode="#,##0.0_р_."/>
    <numFmt numFmtId="202" formatCode="#,##0.000_р_."/>
    <numFmt numFmtId="203" formatCode="#,##0_р_."/>
    <numFmt numFmtId="204" formatCode="0.00000000"/>
    <numFmt numFmtId="205" formatCode="0.000000000"/>
    <numFmt numFmtId="206" formatCode="0.0000000"/>
    <numFmt numFmtId="207" formatCode="#,##0.000"/>
    <numFmt numFmtId="208" formatCode="#,##0.0000"/>
  </numFmts>
  <fonts count="75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3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0"/>
      <name val="Times New Roman Cyr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3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i/>
      <sz val="13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6">
      <alignment horizontal="center" vertical="center" wrapText="1"/>
      <protection/>
    </xf>
    <xf numFmtId="0" fontId="57" fillId="0" borderId="7" applyNumberFormat="0" applyFill="0" applyAlignment="0" applyProtection="0"/>
    <xf numFmtId="0" fontId="58" fillId="28" borderId="8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9" fontId="5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8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4" fontId="8" fillId="0" borderId="0" xfId="0" applyNumberFormat="1" applyFont="1" applyBorder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vertical="top"/>
    </xf>
    <xf numFmtId="188" fontId="5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vertical="top"/>
    </xf>
    <xf numFmtId="49" fontId="10" fillId="0" borderId="0" xfId="0" applyNumberFormat="1" applyFont="1" applyFill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188" fontId="6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4" fontId="12" fillId="0" borderId="0" xfId="0" applyNumberFormat="1" applyFont="1" applyBorder="1" applyAlignment="1">
      <alignment horizontal="right" vertical="top"/>
    </xf>
    <xf numFmtId="0" fontId="5" fillId="0" borderId="0" xfId="0" applyFont="1" applyFill="1" applyAlignment="1">
      <alignment vertical="top"/>
    </xf>
    <xf numFmtId="4" fontId="9" fillId="0" borderId="0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/>
    </xf>
    <xf numFmtId="4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188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Fill="1" applyAlignment="1">
      <alignment horizontal="center" vertical="top" wrapText="1"/>
    </xf>
    <xf numFmtId="188" fontId="15" fillId="0" borderId="0" xfId="0" applyNumberFormat="1" applyFont="1" applyFill="1" applyAlignment="1">
      <alignment horizontal="center" vertical="top"/>
    </xf>
    <xf numFmtId="188" fontId="15" fillId="0" borderId="0" xfId="0" applyNumberFormat="1" applyFont="1" applyFill="1" applyAlignment="1">
      <alignment horizontal="right" vertical="top"/>
    </xf>
    <xf numFmtId="188" fontId="9" fillId="0" borderId="0" xfId="0" applyNumberFormat="1" applyFont="1" applyFill="1" applyBorder="1" applyAlignment="1">
      <alignment horizontal="right" vertical="top"/>
    </xf>
    <xf numFmtId="188" fontId="2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vertical="top" wrapText="1"/>
    </xf>
    <xf numFmtId="49" fontId="7" fillId="0" borderId="0" xfId="0" applyNumberFormat="1" applyFont="1" applyFill="1" applyAlignment="1">
      <alignment horizontal="center" vertical="top" wrapText="1"/>
    </xf>
    <xf numFmtId="188" fontId="7" fillId="0" borderId="0" xfId="0" applyNumberFormat="1" applyFont="1" applyFill="1" applyAlignment="1">
      <alignment horizontal="center" vertical="top"/>
    </xf>
    <xf numFmtId="188" fontId="7" fillId="0" borderId="0" xfId="0" applyNumberFormat="1" applyFont="1" applyFill="1" applyAlignment="1">
      <alignment horizontal="right" vertical="top"/>
    </xf>
    <xf numFmtId="188" fontId="1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Border="1" applyAlignment="1">
      <alignment vertical="top" wrapText="1"/>
    </xf>
    <xf numFmtId="188" fontId="7" fillId="0" borderId="0" xfId="0" applyNumberFormat="1" applyFont="1" applyFill="1" applyBorder="1" applyAlignment="1">
      <alignment horizontal="center" vertical="top"/>
    </xf>
    <xf numFmtId="188" fontId="7" fillId="0" borderId="0" xfId="0" applyNumberFormat="1" applyFont="1" applyFill="1" applyBorder="1" applyAlignment="1">
      <alignment horizontal="right" vertical="top"/>
    </xf>
    <xf numFmtId="49" fontId="5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Alignment="1">
      <alignment horizontal="right" vertical="top"/>
    </xf>
    <xf numFmtId="49" fontId="2" fillId="0" borderId="13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188" fontId="1" fillId="0" borderId="13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vertical="top" wrapText="1"/>
    </xf>
    <xf numFmtId="3" fontId="5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3" fontId="6" fillId="0" borderId="12" xfId="0" applyNumberFormat="1" applyFont="1" applyFill="1" applyBorder="1" applyAlignment="1">
      <alignment horizontal="center" vertical="top" wrapText="1"/>
    </xf>
    <xf numFmtId="3" fontId="6" fillId="0" borderId="12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6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vertical="top"/>
    </xf>
    <xf numFmtId="3" fontId="6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188" fontId="5" fillId="0" borderId="13" xfId="0" applyNumberFormat="1" applyFont="1" applyFill="1" applyBorder="1" applyAlignment="1">
      <alignment horizontal="right" vertical="top"/>
    </xf>
    <xf numFmtId="4" fontId="15" fillId="0" borderId="0" xfId="0" applyNumberFormat="1" applyFont="1" applyFill="1" applyAlignment="1">
      <alignment horizontal="right" vertical="top"/>
    </xf>
    <xf numFmtId="4" fontId="7" fillId="0" borderId="0" xfId="0" applyNumberFormat="1" applyFont="1" applyFill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right" vertical="top"/>
    </xf>
    <xf numFmtId="4" fontId="6" fillId="0" borderId="13" xfId="0" applyNumberFormat="1" applyFont="1" applyFill="1" applyBorder="1" applyAlignment="1">
      <alignment vertical="top"/>
    </xf>
    <xf numFmtId="3" fontId="6" fillId="0" borderId="13" xfId="0" applyNumberFormat="1" applyFont="1" applyFill="1" applyBorder="1" applyAlignment="1">
      <alignment horizontal="right" vertical="top"/>
    </xf>
    <xf numFmtId="4" fontId="6" fillId="0" borderId="13" xfId="0" applyNumberFormat="1" applyFont="1" applyFill="1" applyBorder="1" applyAlignment="1">
      <alignment horizontal="right" vertical="top"/>
    </xf>
    <xf numFmtId="49" fontId="10" fillId="0" borderId="13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top" wrapText="1"/>
    </xf>
    <xf numFmtId="4" fontId="2" fillId="0" borderId="12" xfId="0" applyNumberFormat="1" applyFont="1" applyBorder="1" applyAlignment="1">
      <alignment horizontal="right" vertical="center" wrapText="1"/>
    </xf>
    <xf numFmtId="4" fontId="7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4" fontId="66" fillId="0" borderId="0" xfId="0" applyNumberFormat="1" applyFont="1" applyFill="1" applyAlignment="1">
      <alignment wrapText="1"/>
    </xf>
    <xf numFmtId="0" fontId="66" fillId="0" borderId="0" xfId="0" applyFont="1" applyFill="1" applyAlignment="1">
      <alignment/>
    </xf>
    <xf numFmtId="49" fontId="67" fillId="0" borderId="0" xfId="0" applyNumberFormat="1" applyFont="1" applyFill="1" applyBorder="1" applyAlignment="1">
      <alignment horizontal="left" vertical="top" wrapText="1"/>
    </xf>
    <xf numFmtId="3" fontId="68" fillId="0" borderId="0" xfId="0" applyNumberFormat="1" applyFont="1" applyFill="1" applyBorder="1" applyAlignment="1">
      <alignment horizontal="right" vertical="top"/>
    </xf>
    <xf numFmtId="49" fontId="67" fillId="0" borderId="0" xfId="0" applyNumberFormat="1" applyFont="1" applyFill="1" applyAlignment="1">
      <alignment horizontal="left" vertical="top" wrapText="1"/>
    </xf>
    <xf numFmtId="0" fontId="67" fillId="0" borderId="0" xfId="0" applyFont="1" applyFill="1" applyAlignment="1">
      <alignment horizontal="left" vertical="top"/>
    </xf>
    <xf numFmtId="0" fontId="69" fillId="0" borderId="0" xfId="0" applyFont="1" applyFill="1" applyBorder="1" applyAlignment="1">
      <alignment horizontal="left" vertical="top"/>
    </xf>
    <xf numFmtId="0" fontId="68" fillId="0" borderId="0" xfId="0" applyFont="1" applyFill="1" applyBorder="1" applyAlignment="1">
      <alignment horizontal="left" vertical="top"/>
    </xf>
    <xf numFmtId="49" fontId="67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top" wrapText="1"/>
    </xf>
    <xf numFmtId="188" fontId="70" fillId="0" borderId="0" xfId="0" applyNumberFormat="1" applyFont="1" applyFill="1" applyAlignment="1">
      <alignment horizontal="center" vertical="top"/>
    </xf>
    <xf numFmtId="188" fontId="71" fillId="0" borderId="0" xfId="0" applyNumberFormat="1" applyFont="1" applyFill="1" applyAlignment="1">
      <alignment horizontal="center" vertical="top"/>
    </xf>
    <xf numFmtId="188" fontId="71" fillId="0" borderId="0" xfId="0" applyNumberFormat="1" applyFont="1" applyFill="1" applyBorder="1" applyAlignment="1">
      <alignment horizontal="center" vertical="top"/>
    </xf>
    <xf numFmtId="3" fontId="72" fillId="0" borderId="0" xfId="0" applyNumberFormat="1" applyFont="1" applyFill="1" applyBorder="1" applyAlignment="1">
      <alignment horizontal="center" vertical="center"/>
    </xf>
    <xf numFmtId="3" fontId="71" fillId="0" borderId="0" xfId="0" applyNumberFormat="1" applyFont="1" applyFill="1" applyAlignment="1">
      <alignment horizontal="right" vertical="center"/>
    </xf>
    <xf numFmtId="4" fontId="66" fillId="0" borderId="0" xfId="0" applyNumberFormat="1" applyFont="1" applyFill="1" applyAlignment="1">
      <alignment vertical="center" wrapText="1"/>
    </xf>
    <xf numFmtId="0" fontId="6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200" fontId="11" fillId="0" borderId="12" xfId="0" applyNumberFormat="1" applyFont="1" applyBorder="1" applyAlignment="1">
      <alignment horizontal="right" vertical="center"/>
    </xf>
    <xf numFmtId="49" fontId="11" fillId="0" borderId="12" xfId="0" applyNumberFormat="1" applyFon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vertical="top"/>
    </xf>
    <xf numFmtId="3" fontId="67" fillId="0" borderId="0" xfId="0" applyNumberFormat="1" applyFont="1" applyFill="1" applyBorder="1" applyAlignment="1">
      <alignment horizontal="left" vertical="top" wrapText="1"/>
    </xf>
    <xf numFmtId="188" fontId="6" fillId="0" borderId="0" xfId="0" applyNumberFormat="1" applyFont="1" applyFill="1" applyBorder="1" applyAlignment="1">
      <alignment horizontal="right" vertical="top" wrapText="1"/>
    </xf>
    <xf numFmtId="188" fontId="5" fillId="0" borderId="0" xfId="0" applyNumberFormat="1" applyFont="1" applyFill="1" applyBorder="1" applyAlignment="1">
      <alignment horizontal="right" vertical="top" wrapText="1"/>
    </xf>
    <xf numFmtId="3" fontId="67" fillId="0" borderId="13" xfId="0" applyNumberFormat="1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top"/>
    </xf>
    <xf numFmtId="4" fontId="71" fillId="0" borderId="0" xfId="0" applyNumberFormat="1" applyFont="1" applyFill="1" applyAlignment="1">
      <alignment horizontal="right" vertical="center"/>
    </xf>
    <xf numFmtId="188" fontId="2" fillId="0" borderId="1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3" fontId="68" fillId="0" borderId="0" xfId="0" applyNumberFormat="1" applyFont="1" applyFill="1" applyBorder="1" applyAlignment="1">
      <alignment horizontal="left" vertical="top"/>
    </xf>
    <xf numFmtId="3" fontId="73" fillId="0" borderId="0" xfId="0" applyNumberFormat="1" applyFont="1" applyFill="1" applyBorder="1" applyAlignment="1">
      <alignment horizontal="left" vertical="top"/>
    </xf>
    <xf numFmtId="188" fontId="73" fillId="0" borderId="0" xfId="0" applyNumberFormat="1" applyFont="1" applyFill="1" applyAlignment="1">
      <alignment horizontal="left" vertical="top"/>
    </xf>
    <xf numFmtId="188" fontId="66" fillId="0" borderId="0" xfId="0" applyNumberFormat="1" applyFont="1" applyFill="1" applyAlignment="1">
      <alignment horizontal="left" vertical="top"/>
    </xf>
    <xf numFmtId="188" fontId="66" fillId="0" borderId="0" xfId="0" applyNumberFormat="1" applyFont="1" applyFill="1" applyBorder="1" applyAlignment="1">
      <alignment horizontal="left" vertical="top"/>
    </xf>
    <xf numFmtId="188" fontId="66" fillId="0" borderId="13" xfId="0" applyNumberFormat="1" applyFont="1" applyFill="1" applyBorder="1" applyAlignment="1">
      <alignment horizontal="left" vertical="top"/>
    </xf>
    <xf numFmtId="0" fontId="67" fillId="0" borderId="0" xfId="0" applyFont="1" applyFill="1" applyAlignment="1">
      <alignment horizontal="left" vertical="top" wrapText="1"/>
    </xf>
    <xf numFmtId="3" fontId="73" fillId="0" borderId="0" xfId="0" applyNumberFormat="1" applyFont="1" applyFill="1" applyBorder="1" applyAlignment="1">
      <alignment horizontal="left" vertical="top" wrapText="1"/>
    </xf>
    <xf numFmtId="49" fontId="69" fillId="0" borderId="0" xfId="0" applyNumberFormat="1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3" fontId="73" fillId="0" borderId="12" xfId="0" applyNumberFormat="1" applyFont="1" applyFill="1" applyBorder="1" applyAlignment="1">
      <alignment horizontal="left" vertical="center" wrapText="1"/>
    </xf>
    <xf numFmtId="200" fontId="74" fillId="0" borderId="12" xfId="0" applyNumberFormat="1" applyFont="1" applyBorder="1" applyAlignment="1">
      <alignment horizontal="left" vertical="center"/>
    </xf>
    <xf numFmtId="4" fontId="66" fillId="0" borderId="0" xfId="0" applyNumberFormat="1" applyFont="1" applyFill="1" applyAlignment="1">
      <alignment horizontal="left" wrapText="1"/>
    </xf>
    <xf numFmtId="0" fontId="66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4" fontId="2" fillId="0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vertical="top" wrapText="1"/>
    </xf>
    <xf numFmtId="3" fontId="6" fillId="0" borderId="12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188" fontId="6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vertical="top"/>
    </xf>
    <xf numFmtId="0" fontId="6" fillId="0" borderId="12" xfId="0" applyFont="1" applyBorder="1" applyAlignment="1">
      <alignment horizontal="left" vertical="top"/>
    </xf>
    <xf numFmtId="3" fontId="19" fillId="0" borderId="0" xfId="0" applyNumberFormat="1" applyFont="1" applyFill="1" applyBorder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vertical="top" wrapText="1"/>
    </xf>
    <xf numFmtId="3" fontId="14" fillId="0" borderId="13" xfId="0" applyNumberFormat="1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/>
    </xf>
    <xf numFmtId="49" fontId="16" fillId="0" borderId="0" xfId="0" applyNumberFormat="1" applyFont="1" applyFill="1" applyAlignment="1">
      <alignment vertical="top" wrapText="1"/>
    </xf>
    <xf numFmtId="49" fontId="19" fillId="0" borderId="0" xfId="0" applyNumberFormat="1" applyFont="1" applyFill="1" applyBorder="1" applyAlignment="1">
      <alignment vertical="top" wrapText="1"/>
    </xf>
    <xf numFmtId="49" fontId="21" fillId="0" borderId="0" xfId="0" applyNumberFormat="1" applyFont="1" applyAlignment="1">
      <alignment vertical="top" wrapText="1"/>
    </xf>
    <xf numFmtId="3" fontId="19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/>
    </xf>
    <xf numFmtId="49" fontId="19" fillId="0" borderId="13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center"/>
    </xf>
    <xf numFmtId="4" fontId="72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4" fontId="18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vertical="top"/>
    </xf>
    <xf numFmtId="4" fontId="5" fillId="0" borderId="0" xfId="0" applyNumberFormat="1" applyFont="1" applyAlignment="1">
      <alignment horizontal="right" vertical="top"/>
    </xf>
    <xf numFmtId="4" fontId="2" fillId="0" borderId="12" xfId="0" applyNumberFormat="1" applyFont="1" applyBorder="1" applyAlignment="1">
      <alignment vertical="center" wrapText="1"/>
    </xf>
    <xf numFmtId="207" fontId="2" fillId="0" borderId="0" xfId="0" applyNumberFormat="1" applyFont="1" applyFill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Таблицы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tabSelected="1" view="pageBreakPreview" zoomScale="75" zoomScaleNormal="75" zoomScaleSheetLayoutView="75" workbookViewId="0" topLeftCell="A172">
      <selection activeCell="E176" sqref="E176"/>
    </sheetView>
  </sheetViews>
  <sheetFormatPr defaultColWidth="9.140625" defaultRowHeight="12.75"/>
  <cols>
    <col min="1" max="1" width="26.140625" style="1" customWidth="1"/>
    <col min="2" max="2" width="12.8515625" style="6" customWidth="1"/>
    <col min="3" max="3" width="12.140625" style="1" customWidth="1"/>
    <col min="4" max="4" width="15.57421875" style="1" customWidth="1"/>
    <col min="5" max="5" width="17.140625" style="1" customWidth="1"/>
    <col min="6" max="6" width="7.57421875" style="1" customWidth="1"/>
    <col min="7" max="7" width="13.140625" style="168" customWidth="1"/>
    <col min="8" max="8" width="15.421875" style="215" customWidth="1"/>
    <col min="9" max="9" width="13.421875" style="2" customWidth="1"/>
    <col min="10" max="10" width="13.421875" style="200" customWidth="1"/>
    <col min="11" max="16384" width="9.140625" style="2" customWidth="1"/>
  </cols>
  <sheetData>
    <row r="1" spans="1:10" ht="54.75" customHeight="1">
      <c r="A1" s="276" t="s">
        <v>171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30" customHeight="1">
      <c r="A2" s="292" t="s">
        <v>124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39.75" customHeight="1">
      <c r="A3" s="279" t="s">
        <v>57</v>
      </c>
      <c r="B3" s="266" t="s">
        <v>58</v>
      </c>
      <c r="C3" s="266" t="s">
        <v>31</v>
      </c>
      <c r="D3" s="265" t="s">
        <v>32</v>
      </c>
      <c r="E3" s="265"/>
      <c r="F3" s="265"/>
      <c r="G3" s="266" t="s">
        <v>170</v>
      </c>
      <c r="H3" s="266" t="s">
        <v>34</v>
      </c>
      <c r="I3" s="266" t="s">
        <v>97</v>
      </c>
      <c r="J3" s="277" t="s">
        <v>35</v>
      </c>
    </row>
    <row r="4" spans="1:10" ht="60.75" customHeight="1">
      <c r="A4" s="280"/>
      <c r="B4" s="266"/>
      <c r="C4" s="266"/>
      <c r="D4" s="3" t="s">
        <v>52</v>
      </c>
      <c r="E4" s="3" t="s">
        <v>37</v>
      </c>
      <c r="F4" s="3" t="s">
        <v>38</v>
      </c>
      <c r="G4" s="266"/>
      <c r="H4" s="266"/>
      <c r="I4" s="266"/>
      <c r="J4" s="278"/>
    </row>
    <row r="5" spans="1:10" s="9" customFormat="1" ht="17.25" customHeight="1">
      <c r="A5" s="145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184">
        <v>7</v>
      </c>
      <c r="H5" s="8">
        <v>8</v>
      </c>
      <c r="I5" s="8">
        <v>9</v>
      </c>
      <c r="J5" s="126">
        <v>10</v>
      </c>
    </row>
    <row r="6" spans="1:10" s="79" customFormat="1" ht="25.5" customHeight="1">
      <c r="A6" s="258" t="s">
        <v>136</v>
      </c>
      <c r="B6" s="258"/>
      <c r="C6" s="258"/>
      <c r="D6" s="258"/>
      <c r="E6" s="258"/>
      <c r="F6" s="258"/>
      <c r="G6" s="258"/>
      <c r="H6" s="258"/>
      <c r="I6" s="258"/>
      <c r="J6" s="258"/>
    </row>
    <row r="7" spans="1:10" s="15" customFormat="1" ht="33.75" customHeight="1">
      <c r="A7" s="67" t="s">
        <v>23</v>
      </c>
      <c r="B7" s="68" t="s">
        <v>5</v>
      </c>
      <c r="C7" s="69" t="s">
        <v>39</v>
      </c>
      <c r="D7" s="38">
        <f>SUM(D8:D15)</f>
        <v>142207610</v>
      </c>
      <c r="E7" s="37">
        <f>SUM(E8:E15)</f>
        <v>134843260.06</v>
      </c>
      <c r="F7" s="39">
        <f>E7/D7*100</f>
        <v>94.82140938870994</v>
      </c>
      <c r="G7" s="39">
        <v>100</v>
      </c>
      <c r="H7" s="257" t="s">
        <v>152</v>
      </c>
      <c r="I7" s="143" t="s">
        <v>128</v>
      </c>
      <c r="J7" s="40"/>
    </row>
    <row r="8" spans="1:10" s="15" customFormat="1" ht="31.5" customHeight="1">
      <c r="A8" s="70" t="s">
        <v>64</v>
      </c>
      <c r="B8" s="230" t="s">
        <v>11</v>
      </c>
      <c r="C8" s="42" t="s">
        <v>39</v>
      </c>
      <c r="D8" s="27">
        <v>8614202</v>
      </c>
      <c r="E8" s="29">
        <v>8159249.59</v>
      </c>
      <c r="F8" s="21">
        <f aca="true" t="shared" si="0" ref="F8:F19">E8/D8*100</f>
        <v>94.71857741436757</v>
      </c>
      <c r="G8" s="21">
        <v>100</v>
      </c>
      <c r="H8" s="257"/>
      <c r="I8" s="144" t="s">
        <v>128</v>
      </c>
      <c r="J8" s="40"/>
    </row>
    <row r="9" spans="1:10" s="15" customFormat="1" ht="31.5" customHeight="1">
      <c r="A9" s="70" t="s">
        <v>64</v>
      </c>
      <c r="B9" s="230" t="s">
        <v>14</v>
      </c>
      <c r="C9" s="42" t="s">
        <v>39</v>
      </c>
      <c r="D9" s="27">
        <v>2901493</v>
      </c>
      <c r="E9" s="29">
        <v>2883054.22</v>
      </c>
      <c r="F9" s="21">
        <f t="shared" si="0"/>
        <v>99.36450716924013</v>
      </c>
      <c r="G9" s="21">
        <v>100</v>
      </c>
      <c r="H9" s="257"/>
      <c r="I9" s="144" t="s">
        <v>128</v>
      </c>
      <c r="J9" s="40"/>
    </row>
    <row r="10" spans="1:10" s="15" customFormat="1" ht="31.5" customHeight="1">
      <c r="A10" s="70" t="s">
        <v>64</v>
      </c>
      <c r="B10" s="230" t="s">
        <v>12</v>
      </c>
      <c r="C10" s="42" t="s">
        <v>39</v>
      </c>
      <c r="D10" s="27">
        <v>82519060</v>
      </c>
      <c r="E10" s="29">
        <v>78501471.17</v>
      </c>
      <c r="F10" s="21">
        <f t="shared" si="0"/>
        <v>95.13132017015221</v>
      </c>
      <c r="G10" s="21">
        <v>100</v>
      </c>
      <c r="H10" s="154"/>
      <c r="I10" s="144" t="s">
        <v>128</v>
      </c>
      <c r="J10" s="40"/>
    </row>
    <row r="11" spans="1:10" s="15" customFormat="1" ht="31.5" customHeight="1">
      <c r="A11" s="70" t="s">
        <v>64</v>
      </c>
      <c r="B11" s="230" t="s">
        <v>15</v>
      </c>
      <c r="C11" s="42" t="s">
        <v>39</v>
      </c>
      <c r="D11" s="27">
        <v>4541238</v>
      </c>
      <c r="E11" s="29">
        <v>4328331.81</v>
      </c>
      <c r="F11" s="21">
        <f t="shared" si="0"/>
        <v>95.31171477909768</v>
      </c>
      <c r="G11" s="21">
        <v>100</v>
      </c>
      <c r="H11" s="154"/>
      <c r="I11" s="144" t="s">
        <v>128</v>
      </c>
      <c r="J11" s="40"/>
    </row>
    <row r="12" spans="1:10" s="15" customFormat="1" ht="31.5" customHeight="1">
      <c r="A12" s="70" t="s">
        <v>64</v>
      </c>
      <c r="B12" s="230" t="s">
        <v>16</v>
      </c>
      <c r="C12" s="42" t="s">
        <v>39</v>
      </c>
      <c r="D12" s="27">
        <v>11177753</v>
      </c>
      <c r="E12" s="29">
        <v>11072200.36</v>
      </c>
      <c r="F12" s="21">
        <f t="shared" si="0"/>
        <v>99.05568999422334</v>
      </c>
      <c r="G12" s="21">
        <v>100</v>
      </c>
      <c r="H12" s="154"/>
      <c r="I12" s="144" t="s">
        <v>128</v>
      </c>
      <c r="J12" s="40"/>
    </row>
    <row r="13" spans="1:10" s="15" customFormat="1" ht="31.5" customHeight="1">
      <c r="A13" s="70" t="s">
        <v>64</v>
      </c>
      <c r="B13" s="230" t="s">
        <v>13</v>
      </c>
      <c r="C13" s="42" t="s">
        <v>39</v>
      </c>
      <c r="D13" s="27">
        <v>7508855</v>
      </c>
      <c r="E13" s="29">
        <v>7016429.59</v>
      </c>
      <c r="F13" s="21">
        <f t="shared" si="0"/>
        <v>93.44207059531713</v>
      </c>
      <c r="G13" s="21">
        <v>100</v>
      </c>
      <c r="H13" s="154"/>
      <c r="I13" s="144" t="s">
        <v>128</v>
      </c>
      <c r="J13" s="40"/>
    </row>
    <row r="14" spans="1:10" s="15" customFormat="1" ht="31.5" customHeight="1">
      <c r="A14" s="70" t="s">
        <v>64</v>
      </c>
      <c r="B14" s="230" t="s">
        <v>17</v>
      </c>
      <c r="C14" s="42" t="s">
        <v>39</v>
      </c>
      <c r="D14" s="27">
        <v>24893185</v>
      </c>
      <c r="E14" s="29">
        <v>22834398.19</v>
      </c>
      <c r="F14" s="21">
        <f t="shared" si="0"/>
        <v>91.72951629130624</v>
      </c>
      <c r="G14" s="21">
        <v>100</v>
      </c>
      <c r="H14" s="154"/>
      <c r="I14" s="144" t="s">
        <v>128</v>
      </c>
      <c r="J14" s="40"/>
    </row>
    <row r="15" spans="1:10" s="15" customFormat="1" ht="32.25" customHeight="1">
      <c r="A15" s="70" t="s">
        <v>64</v>
      </c>
      <c r="B15" s="230" t="s">
        <v>8</v>
      </c>
      <c r="C15" s="42" t="s">
        <v>39</v>
      </c>
      <c r="D15" s="27">
        <v>51824</v>
      </c>
      <c r="E15" s="29">
        <v>48125.13</v>
      </c>
      <c r="F15" s="21">
        <f t="shared" si="0"/>
        <v>92.86263121333744</v>
      </c>
      <c r="G15" s="21">
        <v>100</v>
      </c>
      <c r="H15" s="154"/>
      <c r="I15" s="144" t="s">
        <v>128</v>
      </c>
      <c r="J15" s="40"/>
    </row>
    <row r="16" spans="1:10" s="15" customFormat="1" ht="68.25" customHeight="1">
      <c r="A16" s="67" t="s">
        <v>59</v>
      </c>
      <c r="B16" s="68" t="s">
        <v>5</v>
      </c>
      <c r="C16" s="69"/>
      <c r="D16" s="38">
        <f>SUM(D17:D19)</f>
        <v>100600</v>
      </c>
      <c r="E16" s="37">
        <f>SUM(E17:E19)</f>
        <v>98320.43</v>
      </c>
      <c r="F16" s="39">
        <f>E16/D16*100</f>
        <v>97.7340258449304</v>
      </c>
      <c r="G16" s="39">
        <f>(G17+G18+G19)/3</f>
        <v>100</v>
      </c>
      <c r="H16" s="257" t="s">
        <v>153</v>
      </c>
      <c r="I16" s="143" t="s">
        <v>128</v>
      </c>
      <c r="J16" s="40" t="s">
        <v>147</v>
      </c>
    </row>
    <row r="17" spans="1:10" s="15" customFormat="1" ht="36.75" customHeight="1">
      <c r="A17" s="70" t="s">
        <v>60</v>
      </c>
      <c r="B17" s="230" t="s">
        <v>11</v>
      </c>
      <c r="C17" s="42" t="s">
        <v>39</v>
      </c>
      <c r="D17" s="27">
        <v>5705</v>
      </c>
      <c r="E17" s="29">
        <v>5155</v>
      </c>
      <c r="F17" s="21">
        <f t="shared" si="0"/>
        <v>90.35933391761613</v>
      </c>
      <c r="G17" s="21">
        <v>100</v>
      </c>
      <c r="H17" s="257"/>
      <c r="I17" s="144" t="s">
        <v>128</v>
      </c>
      <c r="J17" s="40"/>
    </row>
    <row r="18" spans="1:10" s="15" customFormat="1" ht="37.5" customHeight="1">
      <c r="A18" s="70" t="s">
        <v>60</v>
      </c>
      <c r="B18" s="230" t="s">
        <v>12</v>
      </c>
      <c r="C18" s="42" t="s">
        <v>39</v>
      </c>
      <c r="D18" s="27">
        <v>74720</v>
      </c>
      <c r="E18" s="29">
        <v>81093.43</v>
      </c>
      <c r="F18" s="21">
        <f t="shared" si="0"/>
        <v>108.5297510706638</v>
      </c>
      <c r="G18" s="21">
        <v>100</v>
      </c>
      <c r="H18" s="257"/>
      <c r="I18" s="144" t="s">
        <v>128</v>
      </c>
      <c r="J18" s="40"/>
    </row>
    <row r="19" spans="1:10" s="15" customFormat="1" ht="43.5" customHeight="1">
      <c r="A19" s="25" t="s">
        <v>60</v>
      </c>
      <c r="B19" s="230" t="s">
        <v>13</v>
      </c>
      <c r="C19" s="42" t="s">
        <v>39</v>
      </c>
      <c r="D19" s="27">
        <v>20175</v>
      </c>
      <c r="E19" s="29">
        <v>12072</v>
      </c>
      <c r="F19" s="21">
        <f t="shared" si="0"/>
        <v>59.8364312267658</v>
      </c>
      <c r="G19" s="21">
        <v>100</v>
      </c>
      <c r="H19" s="257"/>
      <c r="I19" s="144" t="s">
        <v>128</v>
      </c>
      <c r="J19" s="75"/>
    </row>
    <row r="20" spans="1:10" s="15" customFormat="1" ht="33.75" customHeight="1">
      <c r="A20" s="67" t="s">
        <v>132</v>
      </c>
      <c r="B20" s="68" t="s">
        <v>5</v>
      </c>
      <c r="C20" s="69" t="s">
        <v>39</v>
      </c>
      <c r="D20" s="38">
        <f>SUM(D21:D25)</f>
        <v>52362827</v>
      </c>
      <c r="E20" s="37">
        <f>SUM(E21:E25)</f>
        <v>48561327.739999995</v>
      </c>
      <c r="F20" s="39">
        <f aca="true" t="shared" si="1" ref="F20:F31">E20/D20*100</f>
        <v>92.74008017176001</v>
      </c>
      <c r="G20" s="39">
        <v>100</v>
      </c>
      <c r="H20" s="261" t="s">
        <v>130</v>
      </c>
      <c r="I20" s="43" t="s">
        <v>128</v>
      </c>
      <c r="J20" s="51"/>
    </row>
    <row r="21" spans="1:10" s="15" customFormat="1" ht="30.75" customHeight="1">
      <c r="A21" s="70" t="s">
        <v>64</v>
      </c>
      <c r="B21" s="230" t="s">
        <v>11</v>
      </c>
      <c r="C21" s="42" t="s">
        <v>39</v>
      </c>
      <c r="D21" s="27">
        <v>6384104</v>
      </c>
      <c r="E21" s="29">
        <v>5382559.66</v>
      </c>
      <c r="F21" s="21">
        <f t="shared" si="1"/>
        <v>84.31190438000384</v>
      </c>
      <c r="G21" s="21">
        <v>100</v>
      </c>
      <c r="H21" s="261"/>
      <c r="I21" s="144" t="s">
        <v>128</v>
      </c>
      <c r="J21" s="51"/>
    </row>
    <row r="22" spans="1:10" s="15" customFormat="1" ht="30.75" customHeight="1">
      <c r="A22" s="70" t="s">
        <v>64</v>
      </c>
      <c r="B22" s="230" t="s">
        <v>12</v>
      </c>
      <c r="C22" s="42" t="s">
        <v>39</v>
      </c>
      <c r="D22" s="27">
        <v>39212681</v>
      </c>
      <c r="E22" s="29">
        <v>37198197.47</v>
      </c>
      <c r="F22" s="21">
        <f t="shared" si="1"/>
        <v>94.86267330203717</v>
      </c>
      <c r="G22" s="21">
        <v>100</v>
      </c>
      <c r="H22" s="261"/>
      <c r="I22" s="144" t="s">
        <v>128</v>
      </c>
      <c r="J22" s="51"/>
    </row>
    <row r="23" spans="1:10" s="15" customFormat="1" ht="30.75" customHeight="1">
      <c r="A23" s="70" t="s">
        <v>64</v>
      </c>
      <c r="B23" s="230" t="s">
        <v>15</v>
      </c>
      <c r="C23" s="42" t="s">
        <v>39</v>
      </c>
      <c r="D23" s="27">
        <v>756981</v>
      </c>
      <c r="E23" s="29">
        <v>546218.49</v>
      </c>
      <c r="F23" s="21">
        <f t="shared" si="1"/>
        <v>72.15749008231383</v>
      </c>
      <c r="G23" s="21">
        <v>100</v>
      </c>
      <c r="H23" s="261"/>
      <c r="I23" s="144" t="s">
        <v>128</v>
      </c>
      <c r="J23" s="51"/>
    </row>
    <row r="24" spans="1:10" s="15" customFormat="1" ht="30.75" customHeight="1">
      <c r="A24" s="70" t="s">
        <v>64</v>
      </c>
      <c r="B24" s="230" t="s">
        <v>16</v>
      </c>
      <c r="C24" s="42" t="s">
        <v>39</v>
      </c>
      <c r="D24" s="27">
        <v>345765</v>
      </c>
      <c r="E24" s="29">
        <v>212159.01</v>
      </c>
      <c r="F24" s="21">
        <f t="shared" si="1"/>
        <v>61.359307622228975</v>
      </c>
      <c r="G24" s="21">
        <v>100</v>
      </c>
      <c r="H24" s="261"/>
      <c r="I24" s="144" t="s">
        <v>128</v>
      </c>
      <c r="J24" s="51"/>
    </row>
    <row r="25" spans="1:10" s="15" customFormat="1" ht="30.75" customHeight="1">
      <c r="A25" s="25" t="s">
        <v>64</v>
      </c>
      <c r="B25" s="230" t="s">
        <v>13</v>
      </c>
      <c r="C25" s="42" t="s">
        <v>39</v>
      </c>
      <c r="D25" s="27">
        <v>5663296</v>
      </c>
      <c r="E25" s="29">
        <v>5222193.11</v>
      </c>
      <c r="F25" s="21">
        <f t="shared" si="1"/>
        <v>92.21119839047792</v>
      </c>
      <c r="G25" s="21">
        <v>100</v>
      </c>
      <c r="H25" s="261"/>
      <c r="I25" s="144" t="s">
        <v>128</v>
      </c>
      <c r="J25" s="51"/>
    </row>
    <row r="26" spans="1:10" s="15" customFormat="1" ht="49.5" customHeight="1">
      <c r="A26" s="67" t="s">
        <v>65</v>
      </c>
      <c r="B26" s="67" t="s">
        <v>5</v>
      </c>
      <c r="C26" s="69" t="s">
        <v>39</v>
      </c>
      <c r="D26" s="38">
        <f>SUM(D27:D31)</f>
        <v>15016386</v>
      </c>
      <c r="E26" s="37">
        <f>SUM(E27:E31)</f>
        <v>15945596.100000001</v>
      </c>
      <c r="F26" s="39">
        <f t="shared" si="1"/>
        <v>106.18797425692175</v>
      </c>
      <c r="G26" s="37">
        <v>100</v>
      </c>
      <c r="H26" s="261" t="s">
        <v>176</v>
      </c>
      <c r="I26" s="43" t="s">
        <v>128</v>
      </c>
      <c r="J26" s="268" t="s">
        <v>142</v>
      </c>
    </row>
    <row r="27" spans="1:10" s="15" customFormat="1" ht="31.5" customHeight="1">
      <c r="A27" s="70" t="s">
        <v>60</v>
      </c>
      <c r="B27" s="230" t="s">
        <v>11</v>
      </c>
      <c r="C27" s="42" t="s">
        <v>39</v>
      </c>
      <c r="D27" s="27">
        <v>837297</v>
      </c>
      <c r="E27" s="29">
        <v>796211.05</v>
      </c>
      <c r="F27" s="21">
        <f t="shared" si="1"/>
        <v>95.09302553335316</v>
      </c>
      <c r="G27" s="21">
        <v>100</v>
      </c>
      <c r="H27" s="261"/>
      <c r="I27" s="144" t="s">
        <v>128</v>
      </c>
      <c r="J27" s="268"/>
    </row>
    <row r="28" spans="1:10" s="15" customFormat="1" ht="30" customHeight="1">
      <c r="A28" s="70" t="s">
        <v>60</v>
      </c>
      <c r="B28" s="230" t="s">
        <v>12</v>
      </c>
      <c r="C28" s="42" t="s">
        <v>39</v>
      </c>
      <c r="D28" s="27">
        <v>13166508</v>
      </c>
      <c r="E28" s="29">
        <v>14224149.31</v>
      </c>
      <c r="F28" s="21">
        <f t="shared" si="1"/>
        <v>108.03281561063875</v>
      </c>
      <c r="G28" s="21">
        <v>100</v>
      </c>
      <c r="H28" s="261"/>
      <c r="I28" s="144" t="s">
        <v>128</v>
      </c>
      <c r="J28" s="268"/>
    </row>
    <row r="29" spans="1:10" s="15" customFormat="1" ht="30" customHeight="1">
      <c r="A29" s="70" t="s">
        <v>60</v>
      </c>
      <c r="B29" s="230" t="s">
        <v>15</v>
      </c>
      <c r="C29" s="42" t="s">
        <v>39</v>
      </c>
      <c r="D29" s="27">
        <v>211058</v>
      </c>
      <c r="E29" s="29">
        <v>144511.07</v>
      </c>
      <c r="F29" s="21">
        <f t="shared" si="1"/>
        <v>68.46983767495192</v>
      </c>
      <c r="G29" s="21">
        <v>100</v>
      </c>
      <c r="H29" s="180"/>
      <c r="I29" s="144" t="s">
        <v>128</v>
      </c>
      <c r="J29" s="51"/>
    </row>
    <row r="30" spans="1:10" s="15" customFormat="1" ht="29.25" customHeight="1">
      <c r="A30" s="70" t="s">
        <v>60</v>
      </c>
      <c r="B30" s="230" t="s">
        <v>16</v>
      </c>
      <c r="C30" s="42" t="s">
        <v>39</v>
      </c>
      <c r="D30" s="27">
        <v>2630</v>
      </c>
      <c r="E30" s="29">
        <v>2630</v>
      </c>
      <c r="F30" s="21">
        <f t="shared" si="1"/>
        <v>100</v>
      </c>
      <c r="G30" s="21">
        <v>100</v>
      </c>
      <c r="H30" s="180"/>
      <c r="I30" s="144" t="s">
        <v>128</v>
      </c>
      <c r="J30" s="51"/>
    </row>
    <row r="31" spans="1:10" s="15" customFormat="1" ht="33" customHeight="1">
      <c r="A31" s="25" t="s">
        <v>60</v>
      </c>
      <c r="B31" s="230" t="s">
        <v>13</v>
      </c>
      <c r="C31" s="42" t="s">
        <v>39</v>
      </c>
      <c r="D31" s="27">
        <v>798893</v>
      </c>
      <c r="E31" s="29">
        <v>778094.67</v>
      </c>
      <c r="F31" s="21">
        <f t="shared" si="1"/>
        <v>97.39660630397313</v>
      </c>
      <c r="G31" s="21">
        <v>100</v>
      </c>
      <c r="H31" s="180"/>
      <c r="I31" s="144" t="s">
        <v>128</v>
      </c>
      <c r="J31" s="51"/>
    </row>
    <row r="32" spans="1:10" s="15" customFormat="1" ht="33.75" customHeight="1">
      <c r="A32" s="67" t="s">
        <v>66</v>
      </c>
      <c r="B32" s="68" t="s">
        <v>5</v>
      </c>
      <c r="C32" s="69" t="s">
        <v>39</v>
      </c>
      <c r="D32" s="38">
        <f>D34+D36</f>
        <v>153275</v>
      </c>
      <c r="E32" s="37">
        <f>E34+E36</f>
        <v>121165.37</v>
      </c>
      <c r="F32" s="39">
        <f>E32/D32*100</f>
        <v>79.05096721578862</v>
      </c>
      <c r="G32" s="39">
        <v>100</v>
      </c>
      <c r="H32" s="43"/>
      <c r="I32" s="261" t="s">
        <v>128</v>
      </c>
      <c r="J32" s="51"/>
    </row>
    <row r="33" spans="1:10" s="15" customFormat="1" ht="15" customHeight="1">
      <c r="A33" s="25" t="s">
        <v>43</v>
      </c>
      <c r="B33" s="41"/>
      <c r="C33" s="42"/>
      <c r="D33" s="27"/>
      <c r="E33" s="29"/>
      <c r="F33" s="21"/>
      <c r="G33" s="21"/>
      <c r="H33" s="43"/>
      <c r="I33" s="261"/>
      <c r="J33" s="40"/>
    </row>
    <row r="34" spans="1:10" s="15" customFormat="1" ht="33" customHeight="1">
      <c r="A34" s="25" t="s">
        <v>61</v>
      </c>
      <c r="B34" s="41" t="s">
        <v>5</v>
      </c>
      <c r="C34" s="42"/>
      <c r="D34" s="27">
        <f>SUM(D35:D35)</f>
        <v>30000</v>
      </c>
      <c r="E34" s="29">
        <f>SUM(E35:E35)</f>
        <v>0</v>
      </c>
      <c r="F34" s="21">
        <f aca="true" t="shared" si="2" ref="F34:F47">E34/D34*100</f>
        <v>0</v>
      </c>
      <c r="G34" s="21">
        <v>0</v>
      </c>
      <c r="H34" s="261" t="s">
        <v>154</v>
      </c>
      <c r="I34" s="144" t="s">
        <v>128</v>
      </c>
      <c r="J34" s="40"/>
    </row>
    <row r="35" spans="1:10" s="15" customFormat="1" ht="81.75" customHeight="1">
      <c r="A35" s="70" t="s">
        <v>60</v>
      </c>
      <c r="B35" s="230" t="s">
        <v>11</v>
      </c>
      <c r="C35" s="42" t="s">
        <v>39</v>
      </c>
      <c r="D35" s="27">
        <v>30000</v>
      </c>
      <c r="E35" s="29">
        <v>0</v>
      </c>
      <c r="F35" s="21">
        <f t="shared" si="2"/>
        <v>0</v>
      </c>
      <c r="G35" s="21">
        <v>0</v>
      </c>
      <c r="H35" s="261"/>
      <c r="I35" s="144" t="s">
        <v>128</v>
      </c>
      <c r="J35" s="40"/>
    </row>
    <row r="36" spans="1:10" s="15" customFormat="1" ht="43.5" customHeight="1">
      <c r="A36" s="25" t="s">
        <v>62</v>
      </c>
      <c r="B36" s="41" t="s">
        <v>5</v>
      </c>
      <c r="C36" s="42"/>
      <c r="D36" s="27">
        <f>SUM(D37:D40)</f>
        <v>123275</v>
      </c>
      <c r="E36" s="29">
        <f>SUM(E37:E40)</f>
        <v>121165.37</v>
      </c>
      <c r="F36" s="21">
        <f t="shared" si="2"/>
        <v>98.28867978097749</v>
      </c>
      <c r="G36" s="21">
        <v>100</v>
      </c>
      <c r="H36" s="256" t="s">
        <v>143</v>
      </c>
      <c r="I36" s="43" t="s">
        <v>128</v>
      </c>
      <c r="J36" s="40"/>
    </row>
    <row r="37" spans="1:10" s="15" customFormat="1" ht="34.5" customHeight="1">
      <c r="A37" s="70" t="s">
        <v>60</v>
      </c>
      <c r="B37" s="230" t="s">
        <v>14</v>
      </c>
      <c r="C37" s="42" t="s">
        <v>39</v>
      </c>
      <c r="D37" s="27">
        <v>4160</v>
      </c>
      <c r="E37" s="29">
        <v>106.69</v>
      </c>
      <c r="F37" s="21">
        <f t="shared" si="2"/>
        <v>2.5646634615384616</v>
      </c>
      <c r="G37" s="21">
        <v>100</v>
      </c>
      <c r="H37" s="256"/>
      <c r="I37" s="144" t="s">
        <v>128</v>
      </c>
      <c r="J37" s="40"/>
    </row>
    <row r="38" spans="1:10" s="15" customFormat="1" ht="30.75" customHeight="1">
      <c r="A38" s="70" t="s">
        <v>60</v>
      </c>
      <c r="B38" s="230" t="s">
        <v>12</v>
      </c>
      <c r="C38" s="42" t="s">
        <v>39</v>
      </c>
      <c r="D38" s="27">
        <v>110426</v>
      </c>
      <c r="E38" s="29">
        <v>113539.68</v>
      </c>
      <c r="F38" s="21">
        <f t="shared" si="2"/>
        <v>102.81969825946786</v>
      </c>
      <c r="G38" s="21">
        <v>100</v>
      </c>
      <c r="H38" s="256"/>
      <c r="I38" s="144" t="s">
        <v>128</v>
      </c>
      <c r="J38" s="40"/>
    </row>
    <row r="39" spans="1:10" s="15" customFormat="1" ht="30.75" customHeight="1">
      <c r="A39" s="70" t="s">
        <v>60</v>
      </c>
      <c r="B39" s="230" t="s">
        <v>15</v>
      </c>
      <c r="C39" s="42" t="s">
        <v>39</v>
      </c>
      <c r="D39" s="27">
        <v>4739</v>
      </c>
      <c r="E39" s="29">
        <v>3569</v>
      </c>
      <c r="F39" s="21">
        <f t="shared" si="2"/>
        <v>75.311247098544</v>
      </c>
      <c r="G39" s="21">
        <v>100</v>
      </c>
      <c r="H39" s="40"/>
      <c r="I39" s="144" t="s">
        <v>128</v>
      </c>
      <c r="J39" s="40"/>
    </row>
    <row r="40" spans="1:10" s="15" customFormat="1" ht="30.75" customHeight="1">
      <c r="A40" s="70" t="s">
        <v>60</v>
      </c>
      <c r="B40" s="230" t="s">
        <v>16</v>
      </c>
      <c r="C40" s="42" t="s">
        <v>39</v>
      </c>
      <c r="D40" s="27">
        <v>3950</v>
      </c>
      <c r="E40" s="29">
        <v>3950</v>
      </c>
      <c r="F40" s="21">
        <f t="shared" si="2"/>
        <v>100</v>
      </c>
      <c r="G40" s="21">
        <v>100</v>
      </c>
      <c r="H40" s="40"/>
      <c r="I40" s="144" t="s">
        <v>128</v>
      </c>
      <c r="J40" s="40"/>
    </row>
    <row r="41" spans="1:10" s="15" customFormat="1" ht="135.75" customHeight="1">
      <c r="A41" s="67" t="s">
        <v>63</v>
      </c>
      <c r="B41" s="68" t="s">
        <v>5</v>
      </c>
      <c r="C41" s="69"/>
      <c r="D41" s="38">
        <f>SUM(D42:D44)</f>
        <v>415075</v>
      </c>
      <c r="E41" s="37">
        <f>SUM(E42:E44)</f>
        <v>372430.06999999995</v>
      </c>
      <c r="F41" s="39">
        <f t="shared" si="2"/>
        <v>89.72597000542069</v>
      </c>
      <c r="G41" s="39">
        <v>100</v>
      </c>
      <c r="H41" s="257" t="s">
        <v>144</v>
      </c>
      <c r="I41" s="144" t="s">
        <v>128</v>
      </c>
      <c r="J41" s="40"/>
    </row>
    <row r="42" spans="1:10" s="15" customFormat="1" ht="29.25" customHeight="1">
      <c r="A42" s="70" t="s">
        <v>60</v>
      </c>
      <c r="B42" s="230" t="s">
        <v>12</v>
      </c>
      <c r="C42" s="42" t="s">
        <v>39</v>
      </c>
      <c r="D42" s="27">
        <v>63259</v>
      </c>
      <c r="E42" s="29">
        <v>56332.6</v>
      </c>
      <c r="F42" s="21">
        <f t="shared" si="2"/>
        <v>89.05072795965792</v>
      </c>
      <c r="G42" s="21">
        <v>100</v>
      </c>
      <c r="H42" s="257"/>
      <c r="I42" s="40" t="s">
        <v>128</v>
      </c>
      <c r="J42" s="40"/>
    </row>
    <row r="43" spans="1:10" s="15" customFormat="1" ht="33" customHeight="1">
      <c r="A43" s="70" t="s">
        <v>60</v>
      </c>
      <c r="B43" s="230" t="s">
        <v>13</v>
      </c>
      <c r="C43" s="42" t="s">
        <v>39</v>
      </c>
      <c r="D43" s="27">
        <v>314361</v>
      </c>
      <c r="E43" s="29">
        <v>278642.47</v>
      </c>
      <c r="F43" s="21">
        <f t="shared" si="2"/>
        <v>88.63773496076166</v>
      </c>
      <c r="G43" s="21">
        <v>100</v>
      </c>
      <c r="H43" s="257"/>
      <c r="I43" s="144" t="s">
        <v>128</v>
      </c>
      <c r="J43" s="40"/>
    </row>
    <row r="44" spans="1:10" s="15" customFormat="1" ht="36" customHeight="1">
      <c r="A44" s="70" t="s">
        <v>64</v>
      </c>
      <c r="B44" s="230" t="s">
        <v>4</v>
      </c>
      <c r="C44" s="42" t="s">
        <v>39</v>
      </c>
      <c r="D44" s="27">
        <v>37455</v>
      </c>
      <c r="E44" s="29">
        <v>37455</v>
      </c>
      <c r="F44" s="21">
        <f t="shared" si="2"/>
        <v>100</v>
      </c>
      <c r="G44" s="21">
        <v>100</v>
      </c>
      <c r="H44" s="257"/>
      <c r="I44" s="144" t="s">
        <v>128</v>
      </c>
      <c r="J44" s="40"/>
    </row>
    <row r="45" spans="1:10" s="15" customFormat="1" ht="75.75" customHeight="1">
      <c r="A45" s="67" t="s">
        <v>68</v>
      </c>
      <c r="B45" s="68" t="s">
        <v>5</v>
      </c>
      <c r="C45" s="69"/>
      <c r="D45" s="38">
        <f>SUM(D46:D47)</f>
        <v>31114</v>
      </c>
      <c r="E45" s="37">
        <f>SUM(E46:E47)</f>
        <v>30757.91</v>
      </c>
      <c r="F45" s="39">
        <f t="shared" si="2"/>
        <v>98.85553127209616</v>
      </c>
      <c r="G45" s="39">
        <v>100</v>
      </c>
      <c r="H45" s="257" t="s">
        <v>145</v>
      </c>
      <c r="I45" s="144" t="s">
        <v>128</v>
      </c>
      <c r="J45" s="40"/>
    </row>
    <row r="46" spans="1:10" s="15" customFormat="1" ht="39" customHeight="1">
      <c r="A46" s="70" t="s">
        <v>60</v>
      </c>
      <c r="B46" s="230" t="s">
        <v>13</v>
      </c>
      <c r="C46" s="42" t="s">
        <v>39</v>
      </c>
      <c r="D46" s="27">
        <v>500</v>
      </c>
      <c r="E46" s="29">
        <v>464.31</v>
      </c>
      <c r="F46" s="21">
        <f t="shared" si="2"/>
        <v>92.862</v>
      </c>
      <c r="G46" s="21">
        <v>100</v>
      </c>
      <c r="H46" s="257"/>
      <c r="I46" s="40" t="s">
        <v>128</v>
      </c>
      <c r="J46" s="40"/>
    </row>
    <row r="47" spans="1:10" s="15" customFormat="1" ht="35.25" customHeight="1">
      <c r="A47" s="70" t="s">
        <v>64</v>
      </c>
      <c r="B47" s="230" t="s">
        <v>4</v>
      </c>
      <c r="C47" s="42" t="s">
        <v>39</v>
      </c>
      <c r="D47" s="27">
        <v>30614</v>
      </c>
      <c r="E47" s="29">
        <v>30293.6</v>
      </c>
      <c r="F47" s="21">
        <f t="shared" si="2"/>
        <v>98.95342000391977</v>
      </c>
      <c r="G47" s="21">
        <v>100</v>
      </c>
      <c r="H47" s="257"/>
      <c r="I47" s="144" t="s">
        <v>128</v>
      </c>
      <c r="J47" s="40"/>
    </row>
    <row r="48" spans="1:10" s="80" customFormat="1" ht="101.25" customHeight="1">
      <c r="A48" s="36" t="s">
        <v>70</v>
      </c>
      <c r="B48" s="161" t="s">
        <v>7</v>
      </c>
      <c r="C48" s="69" t="s">
        <v>39</v>
      </c>
      <c r="D48" s="35">
        <v>86370023</v>
      </c>
      <c r="E48" s="34">
        <v>86255159.8</v>
      </c>
      <c r="F48" s="21">
        <f aca="true" t="shared" si="3" ref="F48:F54">E48/D48*100</f>
        <v>99.86701033991852</v>
      </c>
      <c r="G48" s="181">
        <v>100</v>
      </c>
      <c r="H48" s="201"/>
      <c r="I48" s="144" t="s">
        <v>128</v>
      </c>
      <c r="J48" s="190"/>
    </row>
    <row r="49" spans="1:10" s="58" customFormat="1" ht="77.25" customHeight="1">
      <c r="A49" s="36" t="s">
        <v>71</v>
      </c>
      <c r="B49" s="78" t="s">
        <v>92</v>
      </c>
      <c r="C49" s="69" t="s">
        <v>39</v>
      </c>
      <c r="D49" s="35">
        <f>D50</f>
        <v>6026</v>
      </c>
      <c r="E49" s="34">
        <f>E50</f>
        <v>6026</v>
      </c>
      <c r="F49" s="29">
        <f t="shared" si="3"/>
        <v>100</v>
      </c>
      <c r="G49" s="181">
        <v>100</v>
      </c>
      <c r="H49" s="156"/>
      <c r="I49" s="40" t="s">
        <v>128</v>
      </c>
      <c r="J49" s="24"/>
    </row>
    <row r="50" spans="1:10" s="58" customFormat="1" ht="57" customHeight="1">
      <c r="A50" s="26" t="s">
        <v>69</v>
      </c>
      <c r="B50" s="231" t="s">
        <v>92</v>
      </c>
      <c r="C50" s="42" t="s">
        <v>39</v>
      </c>
      <c r="D50" s="28">
        <v>6026</v>
      </c>
      <c r="E50" s="19">
        <v>6026</v>
      </c>
      <c r="F50" s="29">
        <f t="shared" si="3"/>
        <v>100</v>
      </c>
      <c r="G50" s="182">
        <v>100</v>
      </c>
      <c r="H50" s="180"/>
      <c r="I50" s="40" t="s">
        <v>128</v>
      </c>
      <c r="J50" s="257"/>
    </row>
    <row r="51" spans="1:10" s="58" customFormat="1" ht="62.25" customHeight="1">
      <c r="A51" s="36" t="s">
        <v>72</v>
      </c>
      <c r="B51" s="232" t="s">
        <v>2</v>
      </c>
      <c r="C51" s="69" t="s">
        <v>39</v>
      </c>
      <c r="D51" s="39">
        <v>7534</v>
      </c>
      <c r="E51" s="37">
        <v>7534</v>
      </c>
      <c r="F51" s="127">
        <f t="shared" si="3"/>
        <v>100</v>
      </c>
      <c r="G51" s="39">
        <v>100</v>
      </c>
      <c r="H51" s="183"/>
      <c r="I51" s="136" t="s">
        <v>128</v>
      </c>
      <c r="J51" s="270"/>
    </row>
    <row r="52" spans="1:10" s="58" customFormat="1" ht="33.75" customHeight="1">
      <c r="A52" s="46" t="s">
        <v>73</v>
      </c>
      <c r="B52" s="47"/>
      <c r="C52" s="48"/>
      <c r="D52" s="49">
        <f>D7+D16+D20+D26+D32+D41+D45+D48+D49+D51</f>
        <v>296670470</v>
      </c>
      <c r="E52" s="50">
        <f>E7+E16+E20+E26+E32+E41+E45+E48+E49+E51</f>
        <v>286241577.48</v>
      </c>
      <c r="F52" s="39">
        <f t="shared" si="3"/>
        <v>96.48468803787583</v>
      </c>
      <c r="G52" s="189">
        <f>(G7+G16+G20+G26+G32+G41+G45+G48+G49+G51)/10</f>
        <v>100</v>
      </c>
      <c r="H52" s="202"/>
      <c r="I52" s="40"/>
      <c r="J52" s="75"/>
    </row>
    <row r="53" spans="1:10" s="82" customFormat="1" ht="23.25" customHeight="1">
      <c r="A53" s="70" t="s">
        <v>46</v>
      </c>
      <c r="B53" s="41"/>
      <c r="C53" s="42"/>
      <c r="D53" s="27">
        <f>D7+D20+D44+D47+D48+D49+D51</f>
        <v>281022089</v>
      </c>
      <c r="E53" s="29">
        <f>E7+E20+E44+E47+E48+E49+E51</f>
        <v>269741056.2</v>
      </c>
      <c r="F53" s="21">
        <f t="shared" si="3"/>
        <v>95.9857131373043</v>
      </c>
      <c r="G53" s="155"/>
      <c r="H53" s="203"/>
      <c r="I53" s="77"/>
      <c r="J53" s="191"/>
    </row>
    <row r="54" spans="1:10" s="15" customFormat="1" ht="20.25" customHeight="1">
      <c r="A54" s="70" t="s">
        <v>24</v>
      </c>
      <c r="B54" s="41"/>
      <c r="C54" s="42"/>
      <c r="D54" s="27">
        <f>D16+D26+D32+D42+D43+D46</f>
        <v>15648381</v>
      </c>
      <c r="E54" s="29">
        <f>E16+E26+E32+E42+E43+E46</f>
        <v>16500521.280000001</v>
      </c>
      <c r="F54" s="21">
        <f t="shared" si="3"/>
        <v>105.44554915936672</v>
      </c>
      <c r="G54" s="155"/>
      <c r="H54" s="202"/>
      <c r="I54" s="27"/>
      <c r="J54" s="75"/>
    </row>
    <row r="55" spans="1:10" s="15" customFormat="1" ht="15.75" customHeight="1">
      <c r="A55" s="83" t="s">
        <v>74</v>
      </c>
      <c r="B55" s="83"/>
      <c r="C55" s="83"/>
      <c r="D55" s="83"/>
      <c r="E55" s="83"/>
      <c r="F55" s="83"/>
      <c r="G55" s="83"/>
      <c r="H55" s="202"/>
      <c r="I55" s="27"/>
      <c r="J55" s="75"/>
    </row>
    <row r="56" spans="1:10" s="80" customFormat="1" ht="28.5" customHeight="1">
      <c r="A56" s="238" t="s">
        <v>30</v>
      </c>
      <c r="B56" s="84"/>
      <c r="C56" s="85"/>
      <c r="D56" s="86">
        <f>SUM(D57:D63)</f>
        <v>194518613</v>
      </c>
      <c r="E56" s="128">
        <f>SUM(E57:E63)</f>
        <v>183356462.67</v>
      </c>
      <c r="F56" s="87">
        <f aca="true" t="shared" si="4" ref="F56:F64">E56/D56*100</f>
        <v>94.26165436929163</v>
      </c>
      <c r="G56" s="162"/>
      <c r="H56" s="107"/>
      <c r="I56" s="83"/>
      <c r="J56" s="107"/>
    </row>
    <row r="57" spans="1:10" s="82" customFormat="1" ht="16.5">
      <c r="A57" s="89" t="s">
        <v>11</v>
      </c>
      <c r="B57" s="90"/>
      <c r="C57" s="91"/>
      <c r="D57" s="92">
        <f>D8+D21</f>
        <v>14998306</v>
      </c>
      <c r="E57" s="129">
        <f>E8+E21</f>
        <v>13541809.25</v>
      </c>
      <c r="F57" s="87">
        <f t="shared" si="4"/>
        <v>90.28892496259245</v>
      </c>
      <c r="G57" s="163"/>
      <c r="H57" s="204"/>
      <c r="I57" s="88"/>
      <c r="J57" s="191"/>
    </row>
    <row r="58" spans="1:10" s="80" customFormat="1" ht="16.5">
      <c r="A58" s="89" t="s">
        <v>14</v>
      </c>
      <c r="B58" s="90"/>
      <c r="C58" s="91"/>
      <c r="D58" s="92">
        <f>D9</f>
        <v>2901493</v>
      </c>
      <c r="E58" s="129">
        <f>E9</f>
        <v>2883054.22</v>
      </c>
      <c r="F58" s="87">
        <f t="shared" si="4"/>
        <v>99.36450716924013</v>
      </c>
      <c r="G58" s="163"/>
      <c r="H58" s="205"/>
      <c r="I58" s="93"/>
      <c r="J58" s="190"/>
    </row>
    <row r="59" spans="1:10" s="80" customFormat="1" ht="16.5">
      <c r="A59" s="89" t="s">
        <v>44</v>
      </c>
      <c r="B59" s="90"/>
      <c r="C59" s="91"/>
      <c r="D59" s="92">
        <f aca="true" t="shared" si="5" ref="D59:E62">D10+D22</f>
        <v>121731741</v>
      </c>
      <c r="E59" s="129">
        <f t="shared" si="5"/>
        <v>115699668.64</v>
      </c>
      <c r="F59" s="87">
        <f t="shared" si="4"/>
        <v>95.04478264218697</v>
      </c>
      <c r="G59" s="163"/>
      <c r="H59" s="205"/>
      <c r="I59" s="93"/>
      <c r="J59" s="190"/>
    </row>
    <row r="60" spans="1:10" s="80" customFormat="1" ht="16.5">
      <c r="A60" s="89" t="s">
        <v>15</v>
      </c>
      <c r="B60" s="90"/>
      <c r="C60" s="91"/>
      <c r="D60" s="92">
        <f t="shared" si="5"/>
        <v>5298219</v>
      </c>
      <c r="E60" s="129">
        <f t="shared" si="5"/>
        <v>4874550.3</v>
      </c>
      <c r="F60" s="87">
        <f t="shared" si="4"/>
        <v>92.00356383909384</v>
      </c>
      <c r="G60" s="163"/>
      <c r="H60" s="205"/>
      <c r="I60" s="93"/>
      <c r="J60" s="190"/>
    </row>
    <row r="61" spans="1:10" s="80" customFormat="1" ht="16.5">
      <c r="A61" s="94" t="s">
        <v>16</v>
      </c>
      <c r="B61" s="83"/>
      <c r="C61" s="95"/>
      <c r="D61" s="96">
        <f t="shared" si="5"/>
        <v>11523518</v>
      </c>
      <c r="E61" s="130">
        <f t="shared" si="5"/>
        <v>11284359.37</v>
      </c>
      <c r="F61" s="87">
        <f t="shared" si="4"/>
        <v>97.92460401415609</v>
      </c>
      <c r="G61" s="164"/>
      <c r="H61" s="205"/>
      <c r="I61" s="93"/>
      <c r="J61" s="190"/>
    </row>
    <row r="62" spans="1:10" s="80" customFormat="1" ht="16.5">
      <c r="A62" s="94" t="s">
        <v>13</v>
      </c>
      <c r="B62" s="83"/>
      <c r="C62" s="95"/>
      <c r="D62" s="96">
        <f t="shared" si="5"/>
        <v>13172151</v>
      </c>
      <c r="E62" s="130">
        <f t="shared" si="5"/>
        <v>12238622.7</v>
      </c>
      <c r="F62" s="87">
        <f t="shared" si="4"/>
        <v>92.9128636621308</v>
      </c>
      <c r="G62" s="164"/>
      <c r="H62" s="206"/>
      <c r="I62" s="81"/>
      <c r="J62" s="190"/>
    </row>
    <row r="63" spans="1:10" s="80" customFormat="1" ht="16.5">
      <c r="A63" s="94" t="s">
        <v>45</v>
      </c>
      <c r="B63" s="83"/>
      <c r="C63" s="95"/>
      <c r="D63" s="96">
        <f>D14</f>
        <v>24893185</v>
      </c>
      <c r="E63" s="130">
        <f>E14</f>
        <v>22834398.19</v>
      </c>
      <c r="F63" s="87">
        <f t="shared" si="4"/>
        <v>91.72951629130624</v>
      </c>
      <c r="G63" s="164"/>
      <c r="H63" s="206"/>
      <c r="I63" s="81"/>
      <c r="J63" s="190"/>
    </row>
    <row r="64" spans="1:10" s="80" customFormat="1" ht="39.75" customHeight="1">
      <c r="A64" s="238" t="s">
        <v>53</v>
      </c>
      <c r="B64" s="90"/>
      <c r="C64" s="91"/>
      <c r="D64" s="92">
        <f>D15+D44+D47+D48+D49+D51</f>
        <v>86503476</v>
      </c>
      <c r="E64" s="129">
        <f>E15+E44+E47+E48+E49+E51</f>
        <v>86384593.53</v>
      </c>
      <c r="F64" s="87">
        <f t="shared" si="4"/>
        <v>99.8625691411522</v>
      </c>
      <c r="G64" s="163"/>
      <c r="H64" s="207"/>
      <c r="I64" s="109"/>
      <c r="J64" s="192"/>
    </row>
    <row r="65" spans="1:10" s="80" customFormat="1" ht="30.75" customHeight="1">
      <c r="A65" s="296" t="s">
        <v>146</v>
      </c>
      <c r="B65" s="296"/>
      <c r="C65" s="296"/>
      <c r="D65" s="296"/>
      <c r="E65" s="296"/>
      <c r="F65" s="296"/>
      <c r="G65" s="296"/>
      <c r="H65" s="296"/>
      <c r="I65" s="81"/>
      <c r="J65" s="193"/>
    </row>
    <row r="66" spans="1:10" s="80" customFormat="1" ht="26.25" customHeight="1">
      <c r="A66" s="298" t="s">
        <v>54</v>
      </c>
      <c r="B66" s="298"/>
      <c r="C66" s="298"/>
      <c r="D66" s="298"/>
      <c r="E66" s="298"/>
      <c r="F66" s="298"/>
      <c r="G66" s="298"/>
      <c r="H66" s="298"/>
      <c r="I66" s="298"/>
      <c r="J66" s="298"/>
    </row>
    <row r="67" spans="1:10" s="80" customFormat="1" ht="37.5" customHeight="1">
      <c r="A67" s="259" t="s">
        <v>57</v>
      </c>
      <c r="B67" s="254" t="s">
        <v>58</v>
      </c>
      <c r="C67" s="254" t="s">
        <v>31</v>
      </c>
      <c r="D67" s="284" t="s">
        <v>32</v>
      </c>
      <c r="E67" s="285"/>
      <c r="F67" s="286"/>
      <c r="G67" s="287" t="s">
        <v>33</v>
      </c>
      <c r="H67" s="288" t="s">
        <v>34</v>
      </c>
      <c r="I67" s="263" t="s">
        <v>97</v>
      </c>
      <c r="J67" s="269" t="s">
        <v>35</v>
      </c>
    </row>
    <row r="68" spans="1:11" s="80" customFormat="1" ht="37.5" customHeight="1">
      <c r="A68" s="260"/>
      <c r="B68" s="255"/>
      <c r="C68" s="255"/>
      <c r="D68" s="97" t="s">
        <v>52</v>
      </c>
      <c r="E68" s="97" t="s">
        <v>37</v>
      </c>
      <c r="F68" s="97" t="s">
        <v>38</v>
      </c>
      <c r="G68" s="287"/>
      <c r="H68" s="288"/>
      <c r="I68" s="264"/>
      <c r="J68" s="269"/>
      <c r="K68" s="98"/>
    </row>
    <row r="69" spans="1:11" s="1" customFormat="1" ht="17.25" customHeight="1">
      <c r="A69" s="146">
        <v>1</v>
      </c>
      <c r="B69" s="8">
        <v>2</v>
      </c>
      <c r="C69" s="8">
        <v>3</v>
      </c>
      <c r="D69" s="8">
        <v>4</v>
      </c>
      <c r="E69" s="8">
        <v>5</v>
      </c>
      <c r="F69" s="8">
        <v>6</v>
      </c>
      <c r="G69" s="184">
        <v>7</v>
      </c>
      <c r="H69" s="8">
        <v>8</v>
      </c>
      <c r="I69" s="8">
        <v>9</v>
      </c>
      <c r="J69" s="185">
        <v>10</v>
      </c>
      <c r="K69" s="186"/>
    </row>
    <row r="70" spans="1:11" s="80" customFormat="1" ht="25.5" customHeight="1">
      <c r="A70" s="297" t="s">
        <v>27</v>
      </c>
      <c r="B70" s="297"/>
      <c r="C70" s="297"/>
      <c r="D70" s="297"/>
      <c r="E70" s="297"/>
      <c r="F70" s="297"/>
      <c r="G70" s="297"/>
      <c r="H70" s="297"/>
      <c r="I70" s="297"/>
      <c r="J70" s="297"/>
      <c r="K70" s="98"/>
    </row>
    <row r="71" spans="1:10" s="80" customFormat="1" ht="28.5" customHeight="1">
      <c r="A71" s="67" t="s">
        <v>75</v>
      </c>
      <c r="B71" s="71" t="s">
        <v>5</v>
      </c>
      <c r="C71" s="72" t="s">
        <v>39</v>
      </c>
      <c r="D71" s="71">
        <f>SUM(D72:D76)</f>
        <v>12237497</v>
      </c>
      <c r="E71" s="73">
        <f>SUM(E72:E76)</f>
        <v>11029851.66</v>
      </c>
      <c r="F71" s="131">
        <f aca="true" t="shared" si="6" ref="F71:F77">E71/D71*100</f>
        <v>90.13159847965642</v>
      </c>
      <c r="G71" s="132">
        <f>(G72+G73+G74+G75+G76)/5</f>
        <v>100.00800000000001</v>
      </c>
      <c r="H71" s="208"/>
      <c r="I71" s="143" t="s">
        <v>128</v>
      </c>
      <c r="J71" s="23"/>
    </row>
    <row r="72" spans="1:10" s="80" customFormat="1" ht="32.25" customHeight="1">
      <c r="A72" s="70" t="s">
        <v>64</v>
      </c>
      <c r="B72" s="233" t="s">
        <v>11</v>
      </c>
      <c r="C72" s="13"/>
      <c r="D72" s="17">
        <v>541232</v>
      </c>
      <c r="E72" s="18">
        <v>363815</v>
      </c>
      <c r="F72" s="20">
        <f t="shared" si="6"/>
        <v>67.21978744789665</v>
      </c>
      <c r="G72" s="187">
        <v>100.09</v>
      </c>
      <c r="H72" s="208"/>
      <c r="I72" s="144" t="s">
        <v>128</v>
      </c>
      <c r="J72" s="23"/>
    </row>
    <row r="73" spans="1:10" s="80" customFormat="1" ht="30" customHeight="1">
      <c r="A73" s="70" t="s">
        <v>64</v>
      </c>
      <c r="B73" s="230" t="s">
        <v>12</v>
      </c>
      <c r="C73" s="13"/>
      <c r="D73" s="17">
        <v>7589347</v>
      </c>
      <c r="E73" s="18">
        <v>7189455.78</v>
      </c>
      <c r="F73" s="20">
        <f t="shared" si="6"/>
        <v>94.73088765080844</v>
      </c>
      <c r="G73" s="187">
        <v>100.19</v>
      </c>
      <c r="H73" s="208"/>
      <c r="I73" s="144" t="s">
        <v>128</v>
      </c>
      <c r="J73" s="23"/>
    </row>
    <row r="74" spans="1:10" s="80" customFormat="1" ht="30" customHeight="1">
      <c r="A74" s="70" t="s">
        <v>64</v>
      </c>
      <c r="B74" s="230" t="s">
        <v>15</v>
      </c>
      <c r="C74" s="13"/>
      <c r="D74" s="17">
        <v>128190</v>
      </c>
      <c r="E74" s="18">
        <v>95141.73</v>
      </c>
      <c r="F74" s="20">
        <f t="shared" si="6"/>
        <v>74.21930727825882</v>
      </c>
      <c r="G74" s="187">
        <v>99.76</v>
      </c>
      <c r="H74" s="208"/>
      <c r="I74" s="144" t="s">
        <v>128</v>
      </c>
      <c r="J74" s="23"/>
    </row>
    <row r="75" spans="1:10" s="80" customFormat="1" ht="30" customHeight="1">
      <c r="A75" s="70" t="s">
        <v>64</v>
      </c>
      <c r="B75" s="230" t="s">
        <v>16</v>
      </c>
      <c r="C75" s="13"/>
      <c r="D75" s="17">
        <v>594018</v>
      </c>
      <c r="E75" s="18">
        <v>488983.74</v>
      </c>
      <c r="F75" s="20">
        <f t="shared" si="6"/>
        <v>82.31800046463238</v>
      </c>
      <c r="G75" s="187">
        <v>100</v>
      </c>
      <c r="H75" s="208"/>
      <c r="I75" s="144" t="s">
        <v>128</v>
      </c>
      <c r="J75" s="23"/>
    </row>
    <row r="76" spans="1:10" s="80" customFormat="1" ht="30" customHeight="1">
      <c r="A76" s="70" t="s">
        <v>64</v>
      </c>
      <c r="B76" s="230" t="s">
        <v>13</v>
      </c>
      <c r="C76" s="13"/>
      <c r="D76" s="17">
        <v>3384710</v>
      </c>
      <c r="E76" s="18">
        <v>2892455.41</v>
      </c>
      <c r="F76" s="20">
        <f t="shared" si="6"/>
        <v>85.45652094271001</v>
      </c>
      <c r="G76" s="187">
        <v>100</v>
      </c>
      <c r="H76" s="208"/>
      <c r="I76" s="144" t="s">
        <v>128</v>
      </c>
      <c r="J76" s="23"/>
    </row>
    <row r="77" spans="1:10" s="80" customFormat="1" ht="30" customHeight="1">
      <c r="A77" s="67" t="s">
        <v>76</v>
      </c>
      <c r="B77" s="71" t="s">
        <v>5</v>
      </c>
      <c r="C77" s="72" t="s">
        <v>39</v>
      </c>
      <c r="D77" s="35">
        <f>D78+D85</f>
        <v>55741067</v>
      </c>
      <c r="E77" s="34">
        <f>E78+E85</f>
        <v>50359773.739999995</v>
      </c>
      <c r="F77" s="131">
        <f t="shared" si="6"/>
        <v>90.34590913015712</v>
      </c>
      <c r="G77" s="34">
        <f>(G78+G85)/2</f>
        <v>99.81</v>
      </c>
      <c r="H77" s="208"/>
      <c r="I77" s="143" t="s">
        <v>128</v>
      </c>
      <c r="J77" s="23"/>
    </row>
    <row r="78" spans="1:10" s="80" customFormat="1" ht="34.5" customHeight="1">
      <c r="A78" s="41" t="s">
        <v>25</v>
      </c>
      <c r="B78" s="17" t="s">
        <v>67</v>
      </c>
      <c r="C78" s="13" t="s">
        <v>39</v>
      </c>
      <c r="D78" s="28">
        <f>SUM(D79:D84)</f>
        <v>40287506</v>
      </c>
      <c r="E78" s="19">
        <f>SUM(E79:E84)</f>
        <v>37260311.15</v>
      </c>
      <c r="F78" s="20">
        <f aca="true" t="shared" si="7" ref="F78:F91">E78/D78*100</f>
        <v>92.48602072811357</v>
      </c>
      <c r="G78" s="187">
        <f>(G79+G80+G81+G82+G83+G84)/6</f>
        <v>99.88999999999999</v>
      </c>
      <c r="H78" s="208"/>
      <c r="I78" s="144" t="s">
        <v>128</v>
      </c>
      <c r="J78" s="23"/>
    </row>
    <row r="79" spans="1:10" s="80" customFormat="1" ht="28.5" customHeight="1">
      <c r="A79" s="70" t="s">
        <v>64</v>
      </c>
      <c r="B79" s="233" t="s">
        <v>11</v>
      </c>
      <c r="C79" s="13"/>
      <c r="D79" s="28">
        <v>2620769</v>
      </c>
      <c r="E79" s="19">
        <v>2466361.15</v>
      </c>
      <c r="F79" s="20">
        <f t="shared" si="7"/>
        <v>94.1082998921309</v>
      </c>
      <c r="G79" s="187">
        <v>100</v>
      </c>
      <c r="H79" s="156"/>
      <c r="I79" s="144" t="s">
        <v>128</v>
      </c>
      <c r="J79" s="23"/>
    </row>
    <row r="80" spans="1:10" s="80" customFormat="1" ht="27.75">
      <c r="A80" s="70" t="s">
        <v>64</v>
      </c>
      <c r="B80" s="230" t="s">
        <v>14</v>
      </c>
      <c r="C80" s="13"/>
      <c r="D80" s="28">
        <v>25389</v>
      </c>
      <c r="E80" s="19">
        <v>6554.87</v>
      </c>
      <c r="F80" s="20">
        <f t="shared" si="7"/>
        <v>25.817755720981527</v>
      </c>
      <c r="G80" s="187">
        <v>100</v>
      </c>
      <c r="H80" s="156"/>
      <c r="I80" s="144" t="s">
        <v>128</v>
      </c>
      <c r="J80" s="23"/>
    </row>
    <row r="81" spans="1:10" s="80" customFormat="1" ht="27.75">
      <c r="A81" s="70" t="s">
        <v>64</v>
      </c>
      <c r="B81" s="230" t="s">
        <v>12</v>
      </c>
      <c r="C81" s="13"/>
      <c r="D81" s="28">
        <v>22702160</v>
      </c>
      <c r="E81" s="19">
        <v>20249511.6</v>
      </c>
      <c r="F81" s="20">
        <f t="shared" si="7"/>
        <v>89.19640950464625</v>
      </c>
      <c r="G81" s="187">
        <v>100.64</v>
      </c>
      <c r="H81" s="208"/>
      <c r="I81" s="144" t="s">
        <v>128</v>
      </c>
      <c r="J81" s="23"/>
    </row>
    <row r="82" spans="1:10" s="80" customFormat="1" ht="27.75">
      <c r="A82" s="70" t="s">
        <v>64</v>
      </c>
      <c r="B82" s="230" t="s">
        <v>15</v>
      </c>
      <c r="C82" s="13"/>
      <c r="D82" s="28">
        <v>878973</v>
      </c>
      <c r="E82" s="19">
        <v>832697.57</v>
      </c>
      <c r="F82" s="20">
        <f t="shared" si="7"/>
        <v>94.73528424650131</v>
      </c>
      <c r="G82" s="187">
        <v>99.76</v>
      </c>
      <c r="H82" s="208"/>
      <c r="I82" s="144" t="s">
        <v>128</v>
      </c>
      <c r="J82" s="23"/>
    </row>
    <row r="83" spans="1:10" s="80" customFormat="1" ht="27.75">
      <c r="A83" s="70" t="s">
        <v>64</v>
      </c>
      <c r="B83" s="230" t="s">
        <v>16</v>
      </c>
      <c r="C83" s="13"/>
      <c r="D83" s="28">
        <v>3447358</v>
      </c>
      <c r="E83" s="19">
        <v>3342995.95</v>
      </c>
      <c r="F83" s="20">
        <f t="shared" si="7"/>
        <v>96.9726947418864</v>
      </c>
      <c r="G83" s="187">
        <v>99.82</v>
      </c>
      <c r="H83" s="208"/>
      <c r="I83" s="144" t="s">
        <v>128</v>
      </c>
      <c r="J83" s="23"/>
    </row>
    <row r="84" spans="1:10" s="80" customFormat="1" ht="27.75">
      <c r="A84" s="70" t="s">
        <v>64</v>
      </c>
      <c r="B84" s="230" t="s">
        <v>13</v>
      </c>
      <c r="C84" s="13"/>
      <c r="D84" s="28">
        <v>10612857</v>
      </c>
      <c r="E84" s="19">
        <v>10362190.01</v>
      </c>
      <c r="F84" s="20">
        <f t="shared" si="7"/>
        <v>97.63808190386433</v>
      </c>
      <c r="G84" s="187">
        <v>99.12</v>
      </c>
      <c r="H84" s="208"/>
      <c r="I84" s="144" t="s">
        <v>128</v>
      </c>
      <c r="J84" s="23"/>
    </row>
    <row r="85" spans="1:10" s="80" customFormat="1" ht="26.25">
      <c r="A85" s="41" t="s">
        <v>26</v>
      </c>
      <c r="B85" s="17" t="s">
        <v>67</v>
      </c>
      <c r="C85" s="13" t="s">
        <v>39</v>
      </c>
      <c r="D85" s="28">
        <f>SUM(D86:D91)</f>
        <v>15453561</v>
      </c>
      <c r="E85" s="19">
        <f>SUM(E86:E91)</f>
        <v>13099462.589999998</v>
      </c>
      <c r="F85" s="20">
        <f t="shared" si="7"/>
        <v>84.76662815774306</v>
      </c>
      <c r="G85" s="187">
        <f>(G86+G87+G88+G89+G90+G91)/6</f>
        <v>99.73</v>
      </c>
      <c r="H85" s="208"/>
      <c r="I85" s="143" t="s">
        <v>128</v>
      </c>
      <c r="J85" s="23"/>
    </row>
    <row r="86" spans="1:10" s="80" customFormat="1" ht="27.75">
      <c r="A86" s="70" t="s">
        <v>64</v>
      </c>
      <c r="B86" s="233" t="s">
        <v>11</v>
      </c>
      <c r="C86" s="13"/>
      <c r="D86" s="28">
        <v>1013090</v>
      </c>
      <c r="E86" s="19">
        <v>550876.9</v>
      </c>
      <c r="F86" s="20">
        <f t="shared" si="7"/>
        <v>54.37590934665232</v>
      </c>
      <c r="G86" s="187">
        <v>100</v>
      </c>
      <c r="H86" s="208"/>
      <c r="I86" s="144" t="s">
        <v>128</v>
      </c>
      <c r="J86" s="23"/>
    </row>
    <row r="87" spans="1:10" s="80" customFormat="1" ht="27.75">
      <c r="A87" s="70" t="s">
        <v>64</v>
      </c>
      <c r="B87" s="230" t="s">
        <v>14</v>
      </c>
      <c r="C87" s="13"/>
      <c r="D87" s="28">
        <v>2320</v>
      </c>
      <c r="E87" s="19">
        <v>1223.96</v>
      </c>
      <c r="F87" s="20">
        <f t="shared" si="7"/>
        <v>52.75689655172414</v>
      </c>
      <c r="G87" s="187">
        <v>100</v>
      </c>
      <c r="H87" s="156"/>
      <c r="I87" s="144" t="s">
        <v>128</v>
      </c>
      <c r="J87" s="23"/>
    </row>
    <row r="88" spans="1:10" s="80" customFormat="1" ht="27.75">
      <c r="A88" s="70" t="s">
        <v>64</v>
      </c>
      <c r="B88" s="230" t="s">
        <v>12</v>
      </c>
      <c r="C88" s="13"/>
      <c r="D88" s="28">
        <v>10456179</v>
      </c>
      <c r="E88" s="19">
        <v>9271674.58</v>
      </c>
      <c r="F88" s="20">
        <f t="shared" si="7"/>
        <v>88.67172778889879</v>
      </c>
      <c r="G88" s="187">
        <v>100</v>
      </c>
      <c r="H88" s="156"/>
      <c r="I88" s="144" t="s">
        <v>128</v>
      </c>
      <c r="J88" s="23"/>
    </row>
    <row r="89" spans="1:10" s="80" customFormat="1" ht="27.75">
      <c r="A89" s="70" t="s">
        <v>64</v>
      </c>
      <c r="B89" s="230" t="s">
        <v>15</v>
      </c>
      <c r="C89" s="13"/>
      <c r="D89" s="28">
        <v>468618</v>
      </c>
      <c r="E89" s="19">
        <v>259015.1</v>
      </c>
      <c r="F89" s="20">
        <f t="shared" si="7"/>
        <v>55.272119295460264</v>
      </c>
      <c r="G89" s="187">
        <v>99.44</v>
      </c>
      <c r="H89" s="208"/>
      <c r="I89" s="144" t="s">
        <v>128</v>
      </c>
      <c r="J89" s="23"/>
    </row>
    <row r="90" spans="1:10" s="80" customFormat="1" ht="27.75">
      <c r="A90" s="70" t="s">
        <v>64</v>
      </c>
      <c r="B90" s="230" t="s">
        <v>16</v>
      </c>
      <c r="C90" s="13"/>
      <c r="D90" s="28">
        <v>882147</v>
      </c>
      <c r="E90" s="19">
        <v>677540.52</v>
      </c>
      <c r="F90" s="20">
        <f t="shared" si="7"/>
        <v>76.80585208587685</v>
      </c>
      <c r="G90" s="187">
        <v>99.82</v>
      </c>
      <c r="H90" s="208"/>
      <c r="I90" s="144" t="s">
        <v>128</v>
      </c>
      <c r="J90" s="23"/>
    </row>
    <row r="91" spans="1:10" s="80" customFormat="1" ht="27.75">
      <c r="A91" s="70" t="s">
        <v>64</v>
      </c>
      <c r="B91" s="230" t="s">
        <v>13</v>
      </c>
      <c r="C91" s="13"/>
      <c r="D91" s="28">
        <v>2631207</v>
      </c>
      <c r="E91" s="19">
        <v>2339131.53</v>
      </c>
      <c r="F91" s="20">
        <f t="shared" si="7"/>
        <v>88.89956320426329</v>
      </c>
      <c r="G91" s="187">
        <v>99.12</v>
      </c>
      <c r="H91" s="208"/>
      <c r="I91" s="144" t="s">
        <v>128</v>
      </c>
      <c r="J91" s="23"/>
    </row>
    <row r="92" spans="1:10" s="80" customFormat="1" ht="79.5" customHeight="1">
      <c r="A92" s="67" t="s">
        <v>77</v>
      </c>
      <c r="B92" s="71" t="s">
        <v>5</v>
      </c>
      <c r="C92" s="72" t="s">
        <v>39</v>
      </c>
      <c r="D92" s="71">
        <f>D93</f>
        <v>14000</v>
      </c>
      <c r="E92" s="73">
        <f>E93</f>
        <v>13767.6</v>
      </c>
      <c r="F92" s="131">
        <f>E92/D92*100</f>
        <v>98.34</v>
      </c>
      <c r="G92" s="34">
        <v>75.68</v>
      </c>
      <c r="H92" s="262" t="s">
        <v>168</v>
      </c>
      <c r="I92" s="143" t="s">
        <v>128</v>
      </c>
      <c r="J92" s="23"/>
    </row>
    <row r="93" spans="1:10" s="80" customFormat="1" ht="30" customHeight="1">
      <c r="A93" s="70" t="s">
        <v>64</v>
      </c>
      <c r="B93" s="233" t="s">
        <v>13</v>
      </c>
      <c r="C93" s="13"/>
      <c r="D93" s="17">
        <v>14000</v>
      </c>
      <c r="E93" s="18">
        <v>13767.6</v>
      </c>
      <c r="F93" s="20">
        <f>E93/D93*100</f>
        <v>98.34</v>
      </c>
      <c r="G93" s="19">
        <v>75.68</v>
      </c>
      <c r="H93" s="262"/>
      <c r="I93" s="144" t="s">
        <v>128</v>
      </c>
      <c r="J93" s="23"/>
    </row>
    <row r="94" spans="1:10" s="80" customFormat="1" ht="51.75" customHeight="1">
      <c r="A94" s="67" t="s">
        <v>137</v>
      </c>
      <c r="B94" s="71" t="s">
        <v>5</v>
      </c>
      <c r="C94" s="72" t="s">
        <v>39</v>
      </c>
      <c r="D94" s="71">
        <f>SUM(D95+D96)</f>
        <v>153416</v>
      </c>
      <c r="E94" s="73">
        <f>SUM(E95+E96)</f>
        <v>115159.09</v>
      </c>
      <c r="F94" s="131">
        <f>E94/D94*100</f>
        <v>75.06328544610732</v>
      </c>
      <c r="G94" s="37">
        <v>100</v>
      </c>
      <c r="H94" s="156"/>
      <c r="I94" s="144" t="s">
        <v>128</v>
      </c>
      <c r="J94" s="23"/>
    </row>
    <row r="95" spans="1:10" s="80" customFormat="1" ht="38.25" customHeight="1">
      <c r="A95" s="25" t="s">
        <v>133</v>
      </c>
      <c r="B95" s="233" t="s">
        <v>12</v>
      </c>
      <c r="C95" s="13"/>
      <c r="D95" s="17">
        <v>32499</v>
      </c>
      <c r="E95" s="20">
        <v>0</v>
      </c>
      <c r="F95" s="20">
        <f>E95/D95*100</f>
        <v>0</v>
      </c>
      <c r="G95" s="29">
        <v>0</v>
      </c>
      <c r="H95" s="156"/>
      <c r="I95" s="144" t="s">
        <v>128</v>
      </c>
      <c r="J95" s="23"/>
    </row>
    <row r="96" spans="1:10" s="80" customFormat="1" ht="34.5" customHeight="1">
      <c r="A96" s="25" t="s">
        <v>78</v>
      </c>
      <c r="B96" s="17" t="s">
        <v>5</v>
      </c>
      <c r="C96" s="13"/>
      <c r="D96" s="17">
        <f>SUM(D97:D98)</f>
        <v>120917</v>
      </c>
      <c r="E96" s="18">
        <f>SUM(E97:E98)</f>
        <v>115159.09</v>
      </c>
      <c r="F96" s="20">
        <f>E96/D96*100</f>
        <v>95.23813028771801</v>
      </c>
      <c r="G96" s="29">
        <v>100</v>
      </c>
      <c r="H96" s="156"/>
      <c r="I96" s="144" t="s">
        <v>128</v>
      </c>
      <c r="J96" s="23"/>
    </row>
    <row r="97" spans="1:10" s="80" customFormat="1" ht="30" customHeight="1">
      <c r="A97" s="70" t="s">
        <v>64</v>
      </c>
      <c r="B97" s="233" t="s">
        <v>11</v>
      </c>
      <c r="C97" s="13"/>
      <c r="D97" s="17">
        <v>25000</v>
      </c>
      <c r="E97" s="20">
        <v>19269.3</v>
      </c>
      <c r="F97" s="20">
        <f aca="true" t="shared" si="8" ref="F97:F138">E97/D97*100</f>
        <v>77.0772</v>
      </c>
      <c r="G97" s="29">
        <v>100</v>
      </c>
      <c r="H97" s="156"/>
      <c r="I97" s="144" t="s">
        <v>128</v>
      </c>
      <c r="J97" s="23"/>
    </row>
    <row r="98" spans="1:10" s="80" customFormat="1" ht="32.25" customHeight="1">
      <c r="A98" s="70" t="s">
        <v>64</v>
      </c>
      <c r="B98" s="233" t="s">
        <v>12</v>
      </c>
      <c r="C98" s="13"/>
      <c r="D98" s="17">
        <v>95917</v>
      </c>
      <c r="E98" s="20">
        <v>95889.79</v>
      </c>
      <c r="F98" s="20">
        <f t="shared" si="8"/>
        <v>99.97163172326073</v>
      </c>
      <c r="G98" s="29">
        <v>100</v>
      </c>
      <c r="H98" s="156"/>
      <c r="I98" s="144" t="s">
        <v>128</v>
      </c>
      <c r="J98" s="23"/>
    </row>
    <row r="99" spans="1:10" s="80" customFormat="1" ht="82.5" customHeight="1">
      <c r="A99" s="67" t="s">
        <v>138</v>
      </c>
      <c r="B99" s="71" t="s">
        <v>29</v>
      </c>
      <c r="C99" s="72" t="s">
        <v>39</v>
      </c>
      <c r="D99" s="71">
        <f>SUM(D100:D102)</f>
        <v>125640</v>
      </c>
      <c r="E99" s="73">
        <f>SUM(E100:E102)</f>
        <v>123462.04999999999</v>
      </c>
      <c r="F99" s="131">
        <f>E99/D99*100</f>
        <v>98.26651544094237</v>
      </c>
      <c r="G99" s="34">
        <v>100</v>
      </c>
      <c r="H99" s="208"/>
      <c r="I99" s="143" t="s">
        <v>128</v>
      </c>
      <c r="J99" s="23"/>
    </row>
    <row r="100" spans="1:10" s="80" customFormat="1" ht="37.5" customHeight="1">
      <c r="A100" s="70" t="s">
        <v>64</v>
      </c>
      <c r="B100" s="233" t="s">
        <v>11</v>
      </c>
      <c r="C100" s="13"/>
      <c r="D100" s="17">
        <v>52700</v>
      </c>
      <c r="E100" s="18">
        <v>40045.2</v>
      </c>
      <c r="F100" s="20">
        <f t="shared" si="8"/>
        <v>75.98709677419355</v>
      </c>
      <c r="G100" s="19">
        <v>100</v>
      </c>
      <c r="H100" s="156"/>
      <c r="I100" s="144" t="s">
        <v>128</v>
      </c>
      <c r="J100" s="23"/>
    </row>
    <row r="101" spans="1:10" s="80" customFormat="1" ht="31.5" customHeight="1">
      <c r="A101" s="70" t="s">
        <v>64</v>
      </c>
      <c r="B101" s="233" t="s">
        <v>12</v>
      </c>
      <c r="C101" s="13"/>
      <c r="D101" s="17">
        <v>55740</v>
      </c>
      <c r="E101" s="18">
        <v>67762.53</v>
      </c>
      <c r="F101" s="20">
        <f t="shared" si="8"/>
        <v>121.56894510226049</v>
      </c>
      <c r="G101" s="19">
        <v>100</v>
      </c>
      <c r="H101" s="208"/>
      <c r="I101" s="144" t="s">
        <v>128</v>
      </c>
      <c r="J101" s="23"/>
    </row>
    <row r="102" spans="1:10" s="80" customFormat="1" ht="35.25" customHeight="1">
      <c r="A102" s="70" t="s">
        <v>64</v>
      </c>
      <c r="B102" s="233" t="s">
        <v>13</v>
      </c>
      <c r="C102" s="13"/>
      <c r="D102" s="17">
        <v>17200</v>
      </c>
      <c r="E102" s="18">
        <v>15654.32</v>
      </c>
      <c r="F102" s="20">
        <f t="shared" si="8"/>
        <v>91.01348837209302</v>
      </c>
      <c r="G102" s="19">
        <v>100</v>
      </c>
      <c r="H102" s="156"/>
      <c r="I102" s="144" t="s">
        <v>128</v>
      </c>
      <c r="J102" s="23"/>
    </row>
    <row r="103" spans="1:10" s="80" customFormat="1" ht="68.25" customHeight="1">
      <c r="A103" s="67" t="s">
        <v>79</v>
      </c>
      <c r="B103" s="71" t="s">
        <v>5</v>
      </c>
      <c r="C103" s="72" t="s">
        <v>39</v>
      </c>
      <c r="D103" s="71">
        <f>SUM(D104:D106)</f>
        <v>70636</v>
      </c>
      <c r="E103" s="73">
        <f>SUM(E104:E106)</f>
        <v>28881.21</v>
      </c>
      <c r="F103" s="131">
        <f>E103/D103*100</f>
        <v>40.88738037261453</v>
      </c>
      <c r="G103" s="37">
        <f>(G104+G105+G106)/3</f>
        <v>100</v>
      </c>
      <c r="H103" s="156"/>
      <c r="I103" s="144" t="s">
        <v>128</v>
      </c>
      <c r="J103" s="23"/>
    </row>
    <row r="104" spans="1:10" s="80" customFormat="1" ht="37.5" customHeight="1">
      <c r="A104" s="70" t="s">
        <v>64</v>
      </c>
      <c r="B104" s="233" t="s">
        <v>11</v>
      </c>
      <c r="C104" s="13"/>
      <c r="D104" s="17">
        <v>19876</v>
      </c>
      <c r="E104" s="20">
        <v>6305.4</v>
      </c>
      <c r="F104" s="20">
        <f t="shared" si="8"/>
        <v>31.723686858522836</v>
      </c>
      <c r="G104" s="29">
        <v>100</v>
      </c>
      <c r="H104" s="156"/>
      <c r="I104" s="144" t="s">
        <v>128</v>
      </c>
      <c r="J104" s="23"/>
    </row>
    <row r="105" spans="1:10" s="80" customFormat="1" ht="34.5" customHeight="1">
      <c r="A105" s="70" t="s">
        <v>64</v>
      </c>
      <c r="B105" s="233" t="s">
        <v>12</v>
      </c>
      <c r="C105" s="13"/>
      <c r="D105" s="17">
        <v>47760</v>
      </c>
      <c r="E105" s="20">
        <v>19672.09</v>
      </c>
      <c r="F105" s="20">
        <f t="shared" si="8"/>
        <v>41.18946817420436</v>
      </c>
      <c r="G105" s="29">
        <v>100</v>
      </c>
      <c r="H105" s="156"/>
      <c r="I105" s="144" t="s">
        <v>128</v>
      </c>
      <c r="J105" s="23"/>
    </row>
    <row r="106" spans="1:10" s="80" customFormat="1" ht="36" customHeight="1">
      <c r="A106" s="70" t="s">
        <v>64</v>
      </c>
      <c r="B106" s="233" t="s">
        <v>13</v>
      </c>
      <c r="C106" s="13"/>
      <c r="D106" s="17">
        <v>3000</v>
      </c>
      <c r="E106" s="20">
        <v>2903.72</v>
      </c>
      <c r="F106" s="20">
        <f t="shared" si="8"/>
        <v>96.79066666666665</v>
      </c>
      <c r="G106" s="29">
        <v>100</v>
      </c>
      <c r="H106" s="24"/>
      <c r="I106" s="144" t="s">
        <v>128</v>
      </c>
      <c r="J106" s="23"/>
    </row>
    <row r="107" spans="1:10" s="80" customFormat="1" ht="69.75" customHeight="1">
      <c r="A107" s="67" t="s">
        <v>80</v>
      </c>
      <c r="B107" s="71" t="s">
        <v>5</v>
      </c>
      <c r="C107" s="72" t="s">
        <v>39</v>
      </c>
      <c r="D107" s="71">
        <f>SUM(D108:D110)</f>
        <v>1520986</v>
      </c>
      <c r="E107" s="73">
        <f>SUM(E108:E110)</f>
        <v>1385368.08</v>
      </c>
      <c r="F107" s="131">
        <f>E107/D107*100</f>
        <v>91.08355237983781</v>
      </c>
      <c r="G107" s="34">
        <v>100</v>
      </c>
      <c r="H107" s="24"/>
      <c r="I107" s="144" t="s">
        <v>128</v>
      </c>
      <c r="J107" s="262" t="s">
        <v>161</v>
      </c>
    </row>
    <row r="108" spans="1:10" s="80" customFormat="1" ht="45.75" customHeight="1">
      <c r="A108" s="70" t="s">
        <v>64</v>
      </c>
      <c r="B108" s="233" t="s">
        <v>11</v>
      </c>
      <c r="C108" s="13"/>
      <c r="D108" s="17">
        <v>135000</v>
      </c>
      <c r="E108" s="18">
        <v>0</v>
      </c>
      <c r="F108" s="20">
        <f t="shared" si="8"/>
        <v>0</v>
      </c>
      <c r="G108" s="19">
        <v>0</v>
      </c>
      <c r="H108" s="24" t="s">
        <v>159</v>
      </c>
      <c r="I108" s="144" t="s">
        <v>128</v>
      </c>
      <c r="J108" s="262"/>
    </row>
    <row r="109" spans="1:10" s="80" customFormat="1" ht="30" customHeight="1">
      <c r="A109" s="70" t="s">
        <v>64</v>
      </c>
      <c r="B109" s="233" t="s">
        <v>12</v>
      </c>
      <c r="C109" s="13"/>
      <c r="D109" s="17">
        <v>1195986</v>
      </c>
      <c r="E109" s="18">
        <v>1195387.06</v>
      </c>
      <c r="F109" s="20">
        <f t="shared" si="8"/>
        <v>99.94992081847113</v>
      </c>
      <c r="G109" s="19">
        <v>100</v>
      </c>
      <c r="H109" s="24"/>
      <c r="I109" s="144" t="s">
        <v>128</v>
      </c>
      <c r="J109" s="262"/>
    </row>
    <row r="110" spans="1:10" s="80" customFormat="1" ht="32.25" customHeight="1">
      <c r="A110" s="70" t="s">
        <v>64</v>
      </c>
      <c r="B110" s="233" t="s">
        <v>13</v>
      </c>
      <c r="C110" s="13"/>
      <c r="D110" s="17">
        <v>190000</v>
      </c>
      <c r="E110" s="18">
        <v>189981.02</v>
      </c>
      <c r="F110" s="20">
        <f t="shared" si="8"/>
        <v>99.99001052631579</v>
      </c>
      <c r="G110" s="19">
        <v>100</v>
      </c>
      <c r="H110" s="24"/>
      <c r="I110" s="144" t="s">
        <v>128</v>
      </c>
      <c r="J110" s="262"/>
    </row>
    <row r="111" spans="1:10" s="80" customFormat="1" ht="49.5" customHeight="1">
      <c r="A111" s="67" t="s">
        <v>81</v>
      </c>
      <c r="B111" s="71" t="s">
        <v>5</v>
      </c>
      <c r="C111" s="72" t="s">
        <v>39</v>
      </c>
      <c r="D111" s="71">
        <f>SUM(D112:D116)</f>
        <v>1010910</v>
      </c>
      <c r="E111" s="73">
        <f>SUM(E112:E116)</f>
        <v>948950.9</v>
      </c>
      <c r="F111" s="131">
        <f>E111/D111*100</f>
        <v>93.87095784985804</v>
      </c>
      <c r="G111" s="132">
        <f>(G112+G113+G114+G115+G116)/5</f>
        <v>98.67</v>
      </c>
      <c r="H111" s="282" t="s">
        <v>131</v>
      </c>
      <c r="I111" s="144" t="s">
        <v>128</v>
      </c>
      <c r="J111" s="282" t="s">
        <v>160</v>
      </c>
    </row>
    <row r="112" spans="1:10" s="80" customFormat="1" ht="39.75" customHeight="1">
      <c r="A112" s="70" t="s">
        <v>64</v>
      </c>
      <c r="B112" s="233" t="s">
        <v>11</v>
      </c>
      <c r="C112" s="13"/>
      <c r="D112" s="17">
        <v>20000</v>
      </c>
      <c r="E112" s="18">
        <v>11725.6</v>
      </c>
      <c r="F112" s="20">
        <f t="shared" si="8"/>
        <v>58.628</v>
      </c>
      <c r="G112" s="187">
        <v>93.75</v>
      </c>
      <c r="H112" s="282"/>
      <c r="I112" s="144" t="s">
        <v>128</v>
      </c>
      <c r="J112" s="282"/>
    </row>
    <row r="113" spans="1:10" s="80" customFormat="1" ht="27.75">
      <c r="A113" s="70" t="s">
        <v>64</v>
      </c>
      <c r="B113" s="233" t="s">
        <v>12</v>
      </c>
      <c r="C113" s="13"/>
      <c r="D113" s="17">
        <v>761950</v>
      </c>
      <c r="E113" s="18">
        <v>718954.29</v>
      </c>
      <c r="F113" s="20">
        <f t="shared" si="8"/>
        <v>94.35714810683116</v>
      </c>
      <c r="G113" s="187">
        <v>99.6</v>
      </c>
      <c r="H113" s="282"/>
      <c r="I113" s="144" t="s">
        <v>128</v>
      </c>
      <c r="J113" s="282"/>
    </row>
    <row r="114" spans="1:10" s="80" customFormat="1" ht="27.75">
      <c r="A114" s="70" t="s">
        <v>64</v>
      </c>
      <c r="B114" s="233" t="s">
        <v>15</v>
      </c>
      <c r="C114" s="13"/>
      <c r="D114" s="17">
        <v>14510</v>
      </c>
      <c r="E114" s="18">
        <v>14510.28</v>
      </c>
      <c r="F114" s="20">
        <f t="shared" si="8"/>
        <v>100.00192970365265</v>
      </c>
      <c r="G114" s="187">
        <v>100</v>
      </c>
      <c r="H114" s="24"/>
      <c r="I114" s="144" t="s">
        <v>128</v>
      </c>
      <c r="J114" s="282"/>
    </row>
    <row r="115" spans="1:10" s="80" customFormat="1" ht="27.75">
      <c r="A115" s="70" t="s">
        <v>64</v>
      </c>
      <c r="B115" s="233" t="s">
        <v>16</v>
      </c>
      <c r="C115" s="13"/>
      <c r="D115" s="17">
        <v>33600</v>
      </c>
      <c r="E115" s="18">
        <v>33555.39</v>
      </c>
      <c r="F115" s="20">
        <f t="shared" si="8"/>
        <v>99.86723214285715</v>
      </c>
      <c r="G115" s="187">
        <v>100</v>
      </c>
      <c r="H115" s="24"/>
      <c r="I115" s="144" t="s">
        <v>128</v>
      </c>
      <c r="J115" s="24"/>
    </row>
    <row r="116" spans="1:10" s="80" customFormat="1" ht="32.25" customHeight="1">
      <c r="A116" s="70" t="s">
        <v>64</v>
      </c>
      <c r="B116" s="233" t="s">
        <v>13</v>
      </c>
      <c r="C116" s="13"/>
      <c r="D116" s="17">
        <v>180850</v>
      </c>
      <c r="E116" s="18">
        <v>170205.34</v>
      </c>
      <c r="F116" s="20">
        <f t="shared" si="8"/>
        <v>94.11409455349738</v>
      </c>
      <c r="G116" s="187">
        <v>100</v>
      </c>
      <c r="H116" s="24"/>
      <c r="I116" s="144" t="s">
        <v>128</v>
      </c>
      <c r="J116" s="24"/>
    </row>
    <row r="117" spans="1:10" s="80" customFormat="1" ht="81.75" customHeight="1">
      <c r="A117" s="67" t="s">
        <v>82</v>
      </c>
      <c r="B117" s="71" t="s">
        <v>5</v>
      </c>
      <c r="C117" s="72" t="s">
        <v>39</v>
      </c>
      <c r="D117" s="71">
        <f>SUM(D118:D122)</f>
        <v>298101</v>
      </c>
      <c r="E117" s="73">
        <f>SUM(E118:E122)</f>
        <v>149416.41</v>
      </c>
      <c r="F117" s="131">
        <f>E117/D117*100</f>
        <v>50.12274698843681</v>
      </c>
      <c r="G117" s="34">
        <v>100</v>
      </c>
      <c r="H117" s="23" t="s">
        <v>155</v>
      </c>
      <c r="I117" s="143" t="s">
        <v>128</v>
      </c>
      <c r="J117" s="24"/>
    </row>
    <row r="118" spans="1:10" s="80" customFormat="1" ht="32.25" customHeight="1">
      <c r="A118" s="70" t="s">
        <v>64</v>
      </c>
      <c r="B118" s="233" t="s">
        <v>11</v>
      </c>
      <c r="C118" s="13"/>
      <c r="D118" s="17">
        <v>104510</v>
      </c>
      <c r="E118" s="18">
        <v>1929.7</v>
      </c>
      <c r="F118" s="20">
        <f t="shared" si="8"/>
        <v>1.8464261793129846</v>
      </c>
      <c r="G118" s="19">
        <v>100</v>
      </c>
      <c r="H118" s="23"/>
      <c r="I118" s="144" t="s">
        <v>128</v>
      </c>
      <c r="J118" s="24"/>
    </row>
    <row r="119" spans="1:10" s="80" customFormat="1" ht="27.75">
      <c r="A119" s="70" t="s">
        <v>64</v>
      </c>
      <c r="B119" s="233" t="s">
        <v>12</v>
      </c>
      <c r="C119" s="13"/>
      <c r="D119" s="17">
        <v>123867</v>
      </c>
      <c r="E119" s="18">
        <v>111347.3</v>
      </c>
      <c r="F119" s="20">
        <f t="shared" si="8"/>
        <v>89.89262676903454</v>
      </c>
      <c r="G119" s="19">
        <v>100</v>
      </c>
      <c r="H119" s="23"/>
      <c r="I119" s="144" t="s">
        <v>128</v>
      </c>
      <c r="J119" s="24"/>
    </row>
    <row r="120" spans="1:10" s="80" customFormat="1" ht="27.75">
      <c r="A120" s="70" t="s">
        <v>64</v>
      </c>
      <c r="B120" s="233" t="s">
        <v>15</v>
      </c>
      <c r="C120" s="13"/>
      <c r="D120" s="17">
        <v>15000</v>
      </c>
      <c r="E120" s="18">
        <v>765.23</v>
      </c>
      <c r="F120" s="20">
        <f t="shared" si="8"/>
        <v>5.101533333333333</v>
      </c>
      <c r="G120" s="19">
        <v>100</v>
      </c>
      <c r="H120" s="23"/>
      <c r="I120" s="144" t="s">
        <v>128</v>
      </c>
      <c r="J120" s="24"/>
    </row>
    <row r="121" spans="1:10" s="80" customFormat="1" ht="33" customHeight="1">
      <c r="A121" s="70" t="s">
        <v>64</v>
      </c>
      <c r="B121" s="233" t="s">
        <v>16</v>
      </c>
      <c r="C121" s="13"/>
      <c r="D121" s="17">
        <v>14724</v>
      </c>
      <c r="E121" s="18">
        <v>1037.52</v>
      </c>
      <c r="F121" s="20">
        <f t="shared" si="8"/>
        <v>7.046454767726161</v>
      </c>
      <c r="G121" s="19">
        <v>100</v>
      </c>
      <c r="H121" s="23"/>
      <c r="I121" s="144" t="s">
        <v>128</v>
      </c>
      <c r="J121" s="24"/>
    </row>
    <row r="122" spans="1:10" s="80" customFormat="1" ht="27.75">
      <c r="A122" s="70" t="s">
        <v>64</v>
      </c>
      <c r="B122" s="233" t="s">
        <v>13</v>
      </c>
      <c r="C122" s="13"/>
      <c r="D122" s="17">
        <v>40000</v>
      </c>
      <c r="E122" s="18">
        <v>34336.66</v>
      </c>
      <c r="F122" s="20">
        <f t="shared" si="8"/>
        <v>85.84165000000002</v>
      </c>
      <c r="G122" s="19">
        <v>100</v>
      </c>
      <c r="H122" s="23"/>
      <c r="I122" s="144" t="s">
        <v>128</v>
      </c>
      <c r="J122" s="24"/>
    </row>
    <row r="123" spans="1:10" s="80" customFormat="1" ht="81" customHeight="1">
      <c r="A123" s="67" t="s">
        <v>83</v>
      </c>
      <c r="B123" s="71" t="s">
        <v>5</v>
      </c>
      <c r="C123" s="72" t="s">
        <v>39</v>
      </c>
      <c r="D123" s="71">
        <f>SUM(D124:D126)</f>
        <v>19596</v>
      </c>
      <c r="E123" s="73">
        <f>SUM(E124:E126)</f>
        <v>9019.03</v>
      </c>
      <c r="F123" s="131">
        <f>E123/D123*100</f>
        <v>46.02485201061442</v>
      </c>
      <c r="G123" s="34">
        <v>100</v>
      </c>
      <c r="H123" s="156"/>
      <c r="I123" s="143" t="s">
        <v>128</v>
      </c>
      <c r="J123" s="24"/>
    </row>
    <row r="124" spans="1:10" s="80" customFormat="1" ht="32.25" customHeight="1">
      <c r="A124" s="70" t="s">
        <v>64</v>
      </c>
      <c r="B124" s="233" t="s">
        <v>11</v>
      </c>
      <c r="C124" s="13"/>
      <c r="D124" s="17">
        <v>1680</v>
      </c>
      <c r="E124" s="18">
        <v>631.8</v>
      </c>
      <c r="F124" s="20">
        <f t="shared" si="8"/>
        <v>37.607142857142854</v>
      </c>
      <c r="G124" s="19">
        <v>100</v>
      </c>
      <c r="H124" s="156"/>
      <c r="I124" s="144" t="s">
        <v>128</v>
      </c>
      <c r="J124" s="24"/>
    </row>
    <row r="125" spans="1:10" s="80" customFormat="1" ht="27.75">
      <c r="A125" s="70" t="s">
        <v>64</v>
      </c>
      <c r="B125" s="233" t="s">
        <v>12</v>
      </c>
      <c r="C125" s="13"/>
      <c r="D125" s="17">
        <v>14338</v>
      </c>
      <c r="E125" s="18">
        <v>4829.83</v>
      </c>
      <c r="F125" s="20">
        <f t="shared" si="8"/>
        <v>33.685520993165014</v>
      </c>
      <c r="G125" s="19">
        <v>100</v>
      </c>
      <c r="H125" s="156"/>
      <c r="I125" s="144" t="s">
        <v>128</v>
      </c>
      <c r="J125" s="24"/>
    </row>
    <row r="126" spans="1:10" s="80" customFormat="1" ht="27.75">
      <c r="A126" s="70" t="s">
        <v>64</v>
      </c>
      <c r="B126" s="233" t="s">
        <v>13</v>
      </c>
      <c r="C126" s="13"/>
      <c r="D126" s="17">
        <v>3578</v>
      </c>
      <c r="E126" s="18">
        <v>3557.4</v>
      </c>
      <c r="F126" s="20">
        <f t="shared" si="8"/>
        <v>99.4242593627725</v>
      </c>
      <c r="G126" s="19">
        <v>100</v>
      </c>
      <c r="H126" s="156"/>
      <c r="I126" s="144" t="s">
        <v>128</v>
      </c>
      <c r="J126" s="24"/>
    </row>
    <row r="127" spans="1:10" s="80" customFormat="1" ht="54.75" customHeight="1">
      <c r="A127" s="67" t="s">
        <v>84</v>
      </c>
      <c r="B127" s="71" t="s">
        <v>5</v>
      </c>
      <c r="C127" s="72" t="s">
        <v>39</v>
      </c>
      <c r="D127" s="71">
        <f>SUM(D128:D132)</f>
        <v>68277</v>
      </c>
      <c r="E127" s="73">
        <f>SUM(E128:E132)</f>
        <v>53523.240000000005</v>
      </c>
      <c r="F127" s="131">
        <f>E127/D127*100</f>
        <v>78.39131772046224</v>
      </c>
      <c r="G127" s="132">
        <v>100</v>
      </c>
      <c r="H127" s="156"/>
      <c r="I127" s="143" t="s">
        <v>128</v>
      </c>
      <c r="J127" s="24"/>
    </row>
    <row r="128" spans="1:10" s="80" customFormat="1" ht="33.75" customHeight="1">
      <c r="A128" s="70" t="s">
        <v>64</v>
      </c>
      <c r="B128" s="233" t="s">
        <v>11</v>
      </c>
      <c r="C128" s="13"/>
      <c r="D128" s="17">
        <v>3000</v>
      </c>
      <c r="E128" s="18">
        <v>1467.1</v>
      </c>
      <c r="F128" s="20">
        <f t="shared" si="8"/>
        <v>48.90333333333333</v>
      </c>
      <c r="G128" s="187">
        <v>100</v>
      </c>
      <c r="H128" s="156"/>
      <c r="I128" s="144" t="s">
        <v>128</v>
      </c>
      <c r="J128" s="24"/>
    </row>
    <row r="129" spans="1:10" s="80" customFormat="1" ht="27.75">
      <c r="A129" s="70" t="s">
        <v>64</v>
      </c>
      <c r="B129" s="233" t="s">
        <v>12</v>
      </c>
      <c r="C129" s="13"/>
      <c r="D129" s="17">
        <v>28440</v>
      </c>
      <c r="E129" s="18">
        <v>23706.77</v>
      </c>
      <c r="F129" s="20">
        <f t="shared" si="8"/>
        <v>83.35713783403656</v>
      </c>
      <c r="G129" s="187">
        <v>100</v>
      </c>
      <c r="H129" s="156"/>
      <c r="I129" s="144" t="s">
        <v>128</v>
      </c>
      <c r="J129" s="24"/>
    </row>
    <row r="130" spans="1:10" s="80" customFormat="1" ht="27.75">
      <c r="A130" s="70" t="s">
        <v>64</v>
      </c>
      <c r="B130" s="233" t="s">
        <v>15</v>
      </c>
      <c r="C130" s="13"/>
      <c r="D130" s="17">
        <v>6900</v>
      </c>
      <c r="E130" s="18">
        <v>5562.47</v>
      </c>
      <c r="F130" s="20">
        <f t="shared" si="8"/>
        <v>80.61550724637682</v>
      </c>
      <c r="G130" s="187">
        <v>100</v>
      </c>
      <c r="H130" s="156"/>
      <c r="I130" s="144" t="s">
        <v>128</v>
      </c>
      <c r="J130" s="24"/>
    </row>
    <row r="131" spans="1:10" s="80" customFormat="1" ht="27.75">
      <c r="A131" s="70" t="s">
        <v>64</v>
      </c>
      <c r="B131" s="233" t="s">
        <v>16</v>
      </c>
      <c r="C131" s="13"/>
      <c r="D131" s="17">
        <v>4937</v>
      </c>
      <c r="E131" s="18">
        <v>4816.18</v>
      </c>
      <c r="F131" s="20">
        <f t="shared" si="8"/>
        <v>97.55276483694551</v>
      </c>
      <c r="G131" s="187">
        <v>100</v>
      </c>
      <c r="H131" s="156"/>
      <c r="I131" s="144" t="s">
        <v>128</v>
      </c>
      <c r="J131" s="24"/>
    </row>
    <row r="132" spans="1:10" s="80" customFormat="1" ht="27.75">
      <c r="A132" s="70" t="s">
        <v>64</v>
      </c>
      <c r="B132" s="233" t="s">
        <v>13</v>
      </c>
      <c r="C132" s="13"/>
      <c r="D132" s="17">
        <v>25000</v>
      </c>
      <c r="E132" s="18">
        <v>17970.72</v>
      </c>
      <c r="F132" s="20">
        <f t="shared" si="8"/>
        <v>71.88288</v>
      </c>
      <c r="G132" s="187">
        <v>100</v>
      </c>
      <c r="H132" s="156"/>
      <c r="I132" s="144" t="s">
        <v>128</v>
      </c>
      <c r="J132" s="24"/>
    </row>
    <row r="133" spans="1:10" s="80" customFormat="1" ht="79.5" customHeight="1">
      <c r="A133" s="67" t="s">
        <v>86</v>
      </c>
      <c r="B133" s="71" t="s">
        <v>5</v>
      </c>
      <c r="C133" s="44" t="s">
        <v>39</v>
      </c>
      <c r="D133" s="71">
        <f>SUM(D134:D138)</f>
        <v>417996</v>
      </c>
      <c r="E133" s="73">
        <f>SUM(E134:E138)</f>
        <v>162106.75</v>
      </c>
      <c r="F133" s="131">
        <f>E133/D133*100</f>
        <v>38.781890257323035</v>
      </c>
      <c r="G133" s="132">
        <v>100</v>
      </c>
      <c r="H133" s="208"/>
      <c r="I133" s="40" t="s">
        <v>128</v>
      </c>
      <c r="J133" s="40"/>
    </row>
    <row r="134" spans="1:10" s="80" customFormat="1" ht="27.75">
      <c r="A134" s="70" t="s">
        <v>64</v>
      </c>
      <c r="B134" s="233" t="s">
        <v>11</v>
      </c>
      <c r="C134" s="15"/>
      <c r="D134" s="17">
        <v>109810</v>
      </c>
      <c r="E134" s="18">
        <v>7884.6</v>
      </c>
      <c r="F134" s="20">
        <f t="shared" si="8"/>
        <v>7.1802203806575</v>
      </c>
      <c r="G134" s="187">
        <v>100</v>
      </c>
      <c r="H134" s="208"/>
      <c r="I134" s="144" t="s">
        <v>128</v>
      </c>
      <c r="J134" s="40"/>
    </row>
    <row r="135" spans="1:10" s="98" customFormat="1" ht="27.75">
      <c r="A135" s="70" t="s">
        <v>64</v>
      </c>
      <c r="B135" s="233" t="s">
        <v>12</v>
      </c>
      <c r="C135" s="15"/>
      <c r="D135" s="17">
        <v>160164</v>
      </c>
      <c r="E135" s="18">
        <v>46849.36</v>
      </c>
      <c r="F135" s="20">
        <f t="shared" si="8"/>
        <v>29.250867860443048</v>
      </c>
      <c r="G135" s="187">
        <v>100</v>
      </c>
      <c r="H135" s="208"/>
      <c r="I135" s="144" t="s">
        <v>128</v>
      </c>
      <c r="J135" s="40"/>
    </row>
    <row r="136" spans="1:10" s="80" customFormat="1" ht="27.75">
      <c r="A136" s="70" t="s">
        <v>64</v>
      </c>
      <c r="B136" s="233" t="s">
        <v>15</v>
      </c>
      <c r="C136" s="44"/>
      <c r="D136" s="17">
        <v>30712</v>
      </c>
      <c r="E136" s="18">
        <v>26506.79</v>
      </c>
      <c r="F136" s="20">
        <f t="shared" si="8"/>
        <v>86.3075996353217</v>
      </c>
      <c r="G136" s="187">
        <v>100</v>
      </c>
      <c r="H136" s="208"/>
      <c r="I136" s="144" t="s">
        <v>128</v>
      </c>
      <c r="J136" s="40"/>
    </row>
    <row r="137" spans="1:10" s="80" customFormat="1" ht="27.75">
      <c r="A137" s="70" t="s">
        <v>64</v>
      </c>
      <c r="B137" s="233" t="s">
        <v>16</v>
      </c>
      <c r="C137" s="44"/>
      <c r="D137" s="17">
        <v>35780</v>
      </c>
      <c r="E137" s="18">
        <v>21538.01</v>
      </c>
      <c r="F137" s="20">
        <f t="shared" si="8"/>
        <v>60.19566797093348</v>
      </c>
      <c r="G137" s="187">
        <v>100</v>
      </c>
      <c r="H137" s="208"/>
      <c r="I137" s="144" t="s">
        <v>128</v>
      </c>
      <c r="J137" s="40"/>
    </row>
    <row r="138" spans="1:10" s="80" customFormat="1" ht="27.75">
      <c r="A138" s="70" t="s">
        <v>64</v>
      </c>
      <c r="B138" s="233" t="s">
        <v>13</v>
      </c>
      <c r="C138" s="44"/>
      <c r="D138" s="17">
        <v>81530</v>
      </c>
      <c r="E138" s="18">
        <v>59327.99</v>
      </c>
      <c r="F138" s="20">
        <f t="shared" si="8"/>
        <v>72.76829387955354</v>
      </c>
      <c r="G138" s="187">
        <v>100</v>
      </c>
      <c r="H138" s="208"/>
      <c r="I138" s="144" t="s">
        <v>128</v>
      </c>
      <c r="J138" s="40"/>
    </row>
    <row r="139" spans="1:10" s="80" customFormat="1" ht="16.5">
      <c r="A139" s="260" t="s">
        <v>172</v>
      </c>
      <c r="B139" s="260"/>
      <c r="C139" s="260"/>
      <c r="D139" s="260"/>
      <c r="E139" s="260"/>
      <c r="F139" s="260"/>
      <c r="G139" s="260"/>
      <c r="H139" s="157"/>
      <c r="I139" s="22"/>
      <c r="J139" s="22"/>
    </row>
    <row r="140" spans="1:10" s="80" customFormat="1" ht="81.75" customHeight="1">
      <c r="A140" s="36" t="s">
        <v>85</v>
      </c>
      <c r="B140" s="71" t="s">
        <v>5</v>
      </c>
      <c r="C140" s="44" t="s">
        <v>39</v>
      </c>
      <c r="D140" s="32">
        <f>SUM(D141:D143)</f>
        <v>114772</v>
      </c>
      <c r="E140" s="131">
        <f>SUM(E141:E143)</f>
        <v>108772</v>
      </c>
      <c r="F140" s="131">
        <f aca="true" t="shared" si="9" ref="F140:F154">E140/D140*100</f>
        <v>94.77224410134876</v>
      </c>
      <c r="G140" s="37">
        <v>100</v>
      </c>
      <c r="H140" s="158"/>
      <c r="I140" s="143" t="s">
        <v>128</v>
      </c>
      <c r="J140" s="74"/>
    </row>
    <row r="141" spans="1:10" s="80" customFormat="1" ht="31.5" customHeight="1">
      <c r="A141" s="70" t="s">
        <v>64</v>
      </c>
      <c r="B141" s="233" t="s">
        <v>11</v>
      </c>
      <c r="C141" s="15"/>
      <c r="D141" s="30">
        <v>2772</v>
      </c>
      <c r="E141" s="20">
        <v>2772</v>
      </c>
      <c r="F141" s="20">
        <f t="shared" si="9"/>
        <v>100</v>
      </c>
      <c r="G141" s="29">
        <v>100</v>
      </c>
      <c r="H141" s="159"/>
      <c r="I141" s="144" t="s">
        <v>128</v>
      </c>
      <c r="J141" s="75"/>
    </row>
    <row r="142" spans="1:10" s="98" customFormat="1" ht="31.5" customHeight="1">
      <c r="A142" s="70" t="s">
        <v>64</v>
      </c>
      <c r="B142" s="233" t="s">
        <v>12</v>
      </c>
      <c r="C142" s="15"/>
      <c r="D142" s="30">
        <v>100000</v>
      </c>
      <c r="E142" s="20">
        <v>100000</v>
      </c>
      <c r="F142" s="20">
        <f t="shared" si="9"/>
        <v>100</v>
      </c>
      <c r="G142" s="29">
        <v>100</v>
      </c>
      <c r="H142" s="159"/>
      <c r="I142" s="144" t="s">
        <v>128</v>
      </c>
      <c r="J142" s="75"/>
    </row>
    <row r="143" spans="1:10" s="80" customFormat="1" ht="31.5" customHeight="1">
      <c r="A143" s="70" t="s">
        <v>64</v>
      </c>
      <c r="B143" s="233" t="s">
        <v>13</v>
      </c>
      <c r="C143" s="15"/>
      <c r="D143" s="30">
        <v>12000</v>
      </c>
      <c r="E143" s="20">
        <v>6000</v>
      </c>
      <c r="F143" s="20">
        <f t="shared" si="9"/>
        <v>50</v>
      </c>
      <c r="G143" s="29">
        <v>100</v>
      </c>
      <c r="H143" s="159"/>
      <c r="I143" s="144" t="s">
        <v>128</v>
      </c>
      <c r="J143" s="75"/>
    </row>
    <row r="144" spans="1:10" s="80" customFormat="1" ht="83.25" customHeight="1">
      <c r="A144" s="99" t="s">
        <v>87</v>
      </c>
      <c r="B144" s="71" t="s">
        <v>5</v>
      </c>
      <c r="C144" s="44"/>
      <c r="D144" s="32">
        <f>SUM(D145:D146)</f>
        <v>6814522</v>
      </c>
      <c r="E144" s="131">
        <f>SUM(E145:E146)</f>
        <v>7703061.95</v>
      </c>
      <c r="F144" s="131">
        <f t="shared" si="9"/>
        <v>113.03891821025745</v>
      </c>
      <c r="G144" s="37">
        <v>100</v>
      </c>
      <c r="H144" s="158"/>
      <c r="I144" s="143" t="s">
        <v>128</v>
      </c>
      <c r="J144" s="74"/>
    </row>
    <row r="145" spans="1:10" s="80" customFormat="1" ht="36" customHeight="1">
      <c r="A145" s="70" t="s">
        <v>64</v>
      </c>
      <c r="B145" s="233" t="s">
        <v>12</v>
      </c>
      <c r="C145" s="15"/>
      <c r="D145" s="28">
        <v>3852695</v>
      </c>
      <c r="E145" s="19">
        <v>4227428.4</v>
      </c>
      <c r="F145" s="20">
        <f t="shared" si="9"/>
        <v>109.7265264963876</v>
      </c>
      <c r="G145" s="19">
        <v>100</v>
      </c>
      <c r="H145" s="154"/>
      <c r="I145" s="144" t="s">
        <v>128</v>
      </c>
      <c r="J145" s="40"/>
    </row>
    <row r="146" spans="1:10" s="80" customFormat="1" ht="27.75">
      <c r="A146" s="70" t="s">
        <v>64</v>
      </c>
      <c r="B146" s="233" t="s">
        <v>13</v>
      </c>
      <c r="C146" s="15"/>
      <c r="D146" s="28">
        <v>2961827</v>
      </c>
      <c r="E146" s="19">
        <v>3475633.55</v>
      </c>
      <c r="F146" s="20">
        <f t="shared" si="9"/>
        <v>117.34762192390033</v>
      </c>
      <c r="G146" s="19">
        <v>100</v>
      </c>
      <c r="H146" s="154"/>
      <c r="I146" s="144" t="s">
        <v>128</v>
      </c>
      <c r="J146" s="40"/>
    </row>
    <row r="147" spans="1:10" s="80" customFormat="1" ht="79.5" customHeight="1">
      <c r="A147" s="76" t="s">
        <v>93</v>
      </c>
      <c r="B147" s="71" t="s">
        <v>5</v>
      </c>
      <c r="C147" s="72" t="s">
        <v>39</v>
      </c>
      <c r="D147" s="38">
        <f>SUM(D148:D149)</f>
        <v>20273</v>
      </c>
      <c r="E147" s="37">
        <f>SUM(E148:E149)</f>
        <v>20273</v>
      </c>
      <c r="F147" s="131">
        <f t="shared" si="9"/>
        <v>100</v>
      </c>
      <c r="G147" s="37">
        <v>100</v>
      </c>
      <c r="H147" s="24" t="s">
        <v>155</v>
      </c>
      <c r="I147" s="143" t="s">
        <v>128</v>
      </c>
      <c r="J147" s="24"/>
    </row>
    <row r="148" spans="1:10" s="80" customFormat="1" ht="49.5" customHeight="1">
      <c r="A148" s="33" t="s">
        <v>9</v>
      </c>
      <c r="B148" s="233" t="s">
        <v>1</v>
      </c>
      <c r="C148" s="13" t="s">
        <v>39</v>
      </c>
      <c r="D148" s="27">
        <v>18755</v>
      </c>
      <c r="E148" s="29">
        <v>18755</v>
      </c>
      <c r="F148" s="20">
        <f t="shared" si="9"/>
        <v>100</v>
      </c>
      <c r="G148" s="29">
        <v>100</v>
      </c>
      <c r="H148" s="156"/>
      <c r="I148" s="144" t="s">
        <v>128</v>
      </c>
      <c r="J148" s="24"/>
    </row>
    <row r="149" spans="1:10" s="80" customFormat="1" ht="37.5" customHeight="1">
      <c r="A149" s="33" t="s">
        <v>10</v>
      </c>
      <c r="B149" s="233" t="s">
        <v>1</v>
      </c>
      <c r="C149" s="15" t="s">
        <v>39</v>
      </c>
      <c r="D149" s="27">
        <v>1518</v>
      </c>
      <c r="E149" s="29">
        <v>1518</v>
      </c>
      <c r="F149" s="20">
        <f t="shared" si="9"/>
        <v>100</v>
      </c>
      <c r="G149" s="29">
        <v>100</v>
      </c>
      <c r="H149" s="154"/>
      <c r="I149" s="144" t="s">
        <v>128</v>
      </c>
      <c r="J149" s="40"/>
    </row>
    <row r="150" spans="1:10" s="80" customFormat="1" ht="63" customHeight="1">
      <c r="A150" s="36" t="s">
        <v>88</v>
      </c>
      <c r="B150" s="71" t="s">
        <v>1</v>
      </c>
      <c r="C150" s="44" t="s">
        <v>39</v>
      </c>
      <c r="D150" s="38">
        <v>1153</v>
      </c>
      <c r="E150" s="37">
        <v>1153</v>
      </c>
      <c r="F150" s="131">
        <f t="shared" si="9"/>
        <v>100</v>
      </c>
      <c r="G150" s="37">
        <v>100</v>
      </c>
      <c r="H150" s="24" t="s">
        <v>155</v>
      </c>
      <c r="I150" s="143" t="s">
        <v>128</v>
      </c>
      <c r="J150" s="24"/>
    </row>
    <row r="151" spans="1:10" s="80" customFormat="1" ht="51.75" customHeight="1">
      <c r="A151" s="36" t="s">
        <v>89</v>
      </c>
      <c r="B151" s="71" t="s">
        <v>5</v>
      </c>
      <c r="C151" s="44" t="s">
        <v>39</v>
      </c>
      <c r="D151" s="35">
        <f>SUM(D152:D154)</f>
        <v>4263</v>
      </c>
      <c r="E151" s="34">
        <f>SUM(E152:E154)</f>
        <v>4263</v>
      </c>
      <c r="F151" s="131">
        <f t="shared" si="9"/>
        <v>100</v>
      </c>
      <c r="G151" s="34">
        <v>100</v>
      </c>
      <c r="H151" s="24" t="s">
        <v>155</v>
      </c>
      <c r="I151" s="143" t="s">
        <v>128</v>
      </c>
      <c r="J151" s="24"/>
    </row>
    <row r="152" spans="1:10" s="80" customFormat="1" ht="37.5" customHeight="1">
      <c r="A152" s="26" t="s">
        <v>19</v>
      </c>
      <c r="B152" s="233" t="s">
        <v>3</v>
      </c>
      <c r="C152" s="13" t="s">
        <v>39</v>
      </c>
      <c r="D152" s="27">
        <v>700</v>
      </c>
      <c r="E152" s="29">
        <v>700</v>
      </c>
      <c r="F152" s="20">
        <f t="shared" si="9"/>
        <v>100</v>
      </c>
      <c r="G152" s="29">
        <v>100</v>
      </c>
      <c r="H152" s="24"/>
      <c r="I152" s="144" t="s">
        <v>128</v>
      </c>
      <c r="J152" s="24"/>
    </row>
    <row r="153" spans="1:10" s="80" customFormat="1" ht="33" customHeight="1">
      <c r="A153" s="26" t="s">
        <v>20</v>
      </c>
      <c r="B153" s="233" t="s">
        <v>3</v>
      </c>
      <c r="C153" s="13" t="s">
        <v>39</v>
      </c>
      <c r="D153" s="27">
        <v>2200</v>
      </c>
      <c r="E153" s="29">
        <v>2200</v>
      </c>
      <c r="F153" s="20">
        <f t="shared" si="9"/>
        <v>100</v>
      </c>
      <c r="G153" s="29">
        <v>100</v>
      </c>
      <c r="H153" s="24"/>
      <c r="I153" s="144" t="s">
        <v>128</v>
      </c>
      <c r="J153" s="24"/>
    </row>
    <row r="154" spans="1:10" s="80" customFormat="1" ht="35.25" customHeight="1">
      <c r="A154" s="26" t="s">
        <v>21</v>
      </c>
      <c r="B154" s="233" t="s">
        <v>3</v>
      </c>
      <c r="C154" s="13" t="s">
        <v>39</v>
      </c>
      <c r="D154" s="27">
        <v>1363</v>
      </c>
      <c r="E154" s="29">
        <v>1363</v>
      </c>
      <c r="F154" s="20">
        <f t="shared" si="9"/>
        <v>100</v>
      </c>
      <c r="G154" s="29">
        <v>100</v>
      </c>
      <c r="H154" s="24"/>
      <c r="I154" s="144" t="s">
        <v>128</v>
      </c>
      <c r="J154" s="24"/>
    </row>
    <row r="155" spans="1:10" s="80" customFormat="1" ht="79.5" customHeight="1">
      <c r="A155" s="36" t="s">
        <v>90</v>
      </c>
      <c r="B155" s="226" t="s">
        <v>91</v>
      </c>
      <c r="C155" s="72" t="s">
        <v>39</v>
      </c>
      <c r="D155" s="77">
        <v>9212</v>
      </c>
      <c r="E155" s="132">
        <v>9212</v>
      </c>
      <c r="F155" s="131">
        <f aca="true" t="shared" si="10" ref="F155:F161">E155/D155*100</f>
        <v>100</v>
      </c>
      <c r="G155" s="37">
        <v>100</v>
      </c>
      <c r="H155" s="24" t="s">
        <v>155</v>
      </c>
      <c r="I155" s="143" t="s">
        <v>128</v>
      </c>
      <c r="J155" s="24"/>
    </row>
    <row r="156" spans="1:10" s="80" customFormat="1" ht="24.75" customHeight="1">
      <c r="A156" s="295" t="s">
        <v>179</v>
      </c>
      <c r="B156" s="295"/>
      <c r="C156" s="295"/>
      <c r="D156" s="295"/>
      <c r="E156" s="295"/>
      <c r="F156" s="295"/>
      <c r="G156" s="295"/>
      <c r="H156" s="295"/>
      <c r="I156" s="295"/>
      <c r="J156" s="295"/>
    </row>
    <row r="157" spans="1:10" s="80" customFormat="1" ht="37.5" customHeight="1">
      <c r="A157" s="26" t="s">
        <v>180</v>
      </c>
      <c r="B157" s="17" t="s">
        <v>92</v>
      </c>
      <c r="C157" s="13" t="s">
        <v>39</v>
      </c>
      <c r="D157" s="27">
        <v>32250</v>
      </c>
      <c r="E157" s="29">
        <v>32244.944</v>
      </c>
      <c r="F157" s="20">
        <f t="shared" si="10"/>
        <v>99.98432248062016</v>
      </c>
      <c r="G157" s="29">
        <v>100</v>
      </c>
      <c r="H157" s="156"/>
      <c r="I157" s="144" t="s">
        <v>128</v>
      </c>
      <c r="J157" s="24"/>
    </row>
    <row r="158" spans="1:10" s="80" customFormat="1" ht="30">
      <c r="A158" s="26" t="s">
        <v>181</v>
      </c>
      <c r="B158" s="17" t="s">
        <v>92</v>
      </c>
      <c r="C158" s="13" t="s">
        <v>39</v>
      </c>
      <c r="D158" s="27">
        <v>185760</v>
      </c>
      <c r="E158" s="29">
        <v>185754.2</v>
      </c>
      <c r="F158" s="20">
        <f t="shared" si="10"/>
        <v>99.99687769164514</v>
      </c>
      <c r="G158" s="29">
        <v>100</v>
      </c>
      <c r="H158" s="156"/>
      <c r="I158" s="144" t="s">
        <v>128</v>
      </c>
      <c r="J158" s="24"/>
    </row>
    <row r="159" spans="1:10" s="80" customFormat="1" ht="58.5" customHeight="1">
      <c r="A159" s="26" t="s">
        <v>182</v>
      </c>
      <c r="B159" s="17" t="s">
        <v>92</v>
      </c>
      <c r="C159" s="13" t="s">
        <v>39</v>
      </c>
      <c r="D159" s="27">
        <v>8642</v>
      </c>
      <c r="E159" s="29">
        <v>8638.54</v>
      </c>
      <c r="F159" s="20">
        <f t="shared" si="10"/>
        <v>99.95996297153438</v>
      </c>
      <c r="G159" s="29">
        <v>100</v>
      </c>
      <c r="H159" s="156"/>
      <c r="I159" s="144" t="s">
        <v>128</v>
      </c>
      <c r="J159" s="24"/>
    </row>
    <row r="160" spans="1:10" s="80" customFormat="1" ht="60.75" customHeight="1">
      <c r="A160" s="26" t="s">
        <v>183</v>
      </c>
      <c r="B160" s="17" t="s">
        <v>92</v>
      </c>
      <c r="C160" s="13" t="s">
        <v>39</v>
      </c>
      <c r="D160" s="27">
        <v>14615</v>
      </c>
      <c r="E160" s="29">
        <v>13688.51</v>
      </c>
      <c r="F160" s="20">
        <f t="shared" si="10"/>
        <v>93.66069107081766</v>
      </c>
      <c r="G160" s="29">
        <v>100</v>
      </c>
      <c r="H160" s="156"/>
      <c r="I160" s="144" t="s">
        <v>128</v>
      </c>
      <c r="J160" s="24"/>
    </row>
    <row r="161" spans="1:10" s="80" customFormat="1" ht="60" customHeight="1">
      <c r="A161" s="26" t="s">
        <v>184</v>
      </c>
      <c r="B161" s="17" t="s">
        <v>92</v>
      </c>
      <c r="C161" s="15" t="s">
        <v>39</v>
      </c>
      <c r="D161" s="27">
        <v>766683</v>
      </c>
      <c r="E161" s="29">
        <v>743650.8</v>
      </c>
      <c r="F161" s="20">
        <f t="shared" si="10"/>
        <v>96.99586400115824</v>
      </c>
      <c r="G161" s="29">
        <v>100</v>
      </c>
      <c r="H161" s="154"/>
      <c r="I161" s="144" t="s">
        <v>128</v>
      </c>
      <c r="J161" s="40"/>
    </row>
    <row r="162" spans="1:10" s="80" customFormat="1" ht="30" customHeight="1">
      <c r="A162" s="36" t="s">
        <v>64</v>
      </c>
      <c r="B162" s="102" t="s">
        <v>5</v>
      </c>
      <c r="C162" s="103"/>
      <c r="D162" s="103">
        <f>SUM(D157:D161)</f>
        <v>1007950</v>
      </c>
      <c r="E162" s="137">
        <f>SUM(E157:E161)</f>
        <v>983976.9940000001</v>
      </c>
      <c r="F162" s="131">
        <f>E162/D162*100</f>
        <v>97.62160761942557</v>
      </c>
      <c r="G162" s="137">
        <v>100</v>
      </c>
      <c r="H162" s="209"/>
      <c r="I162" s="143" t="s">
        <v>128</v>
      </c>
      <c r="J162" s="194"/>
    </row>
    <row r="163" spans="1:10" s="80" customFormat="1" ht="21" customHeight="1">
      <c r="A163" s="295" t="s">
        <v>185</v>
      </c>
      <c r="B163" s="295"/>
      <c r="C163" s="295"/>
      <c r="D163" s="295"/>
      <c r="E163" s="295"/>
      <c r="F163" s="295"/>
      <c r="G163" s="295"/>
      <c r="H163" s="295"/>
      <c r="I163" s="295"/>
      <c r="J163" s="295"/>
    </row>
    <row r="164" spans="1:10" s="80" customFormat="1" ht="84.75" customHeight="1">
      <c r="A164" s="26" t="s">
        <v>186</v>
      </c>
      <c r="B164" s="17" t="s">
        <v>92</v>
      </c>
      <c r="C164" s="13" t="s">
        <v>39</v>
      </c>
      <c r="D164" s="27">
        <v>15000</v>
      </c>
      <c r="E164" s="29">
        <v>14728.68</v>
      </c>
      <c r="F164" s="20">
        <f aca="true" t="shared" si="11" ref="F164:F171">E164/D164*100</f>
        <v>98.1912</v>
      </c>
      <c r="G164" s="29">
        <v>100</v>
      </c>
      <c r="H164" s="24" t="s">
        <v>173</v>
      </c>
      <c r="I164" s="144" t="s">
        <v>128</v>
      </c>
      <c r="J164" s="24"/>
    </row>
    <row r="165" spans="1:10" s="80" customFormat="1" ht="63.75" customHeight="1">
      <c r="A165" s="26" t="s">
        <v>187</v>
      </c>
      <c r="B165" s="17" t="s">
        <v>92</v>
      </c>
      <c r="C165" s="13" t="s">
        <v>39</v>
      </c>
      <c r="D165" s="27">
        <v>30000</v>
      </c>
      <c r="E165" s="20">
        <v>30000</v>
      </c>
      <c r="F165" s="20">
        <f t="shared" si="11"/>
        <v>100</v>
      </c>
      <c r="G165" s="29">
        <v>100</v>
      </c>
      <c r="H165" s="156"/>
      <c r="I165" s="144" t="s">
        <v>128</v>
      </c>
      <c r="J165" s="24"/>
    </row>
    <row r="166" spans="1:10" s="80" customFormat="1" ht="111.75" customHeight="1">
      <c r="A166" s="26" t="s">
        <v>188</v>
      </c>
      <c r="B166" s="17" t="s">
        <v>92</v>
      </c>
      <c r="C166" s="13" t="s">
        <v>39</v>
      </c>
      <c r="D166" s="27">
        <v>1850</v>
      </c>
      <c r="E166" s="29">
        <v>0</v>
      </c>
      <c r="F166" s="20">
        <f t="shared" si="11"/>
        <v>0</v>
      </c>
      <c r="G166" s="29">
        <v>0</v>
      </c>
      <c r="H166" s="40" t="s">
        <v>156</v>
      </c>
      <c r="I166" s="144" t="s">
        <v>157</v>
      </c>
      <c r="J166" s="40" t="s">
        <v>158</v>
      </c>
    </row>
    <row r="167" spans="1:10" s="80" customFormat="1" ht="51" customHeight="1">
      <c r="A167" s="26" t="s">
        <v>189</v>
      </c>
      <c r="B167" s="17" t="s">
        <v>92</v>
      </c>
      <c r="C167" s="13" t="s">
        <v>39</v>
      </c>
      <c r="D167" s="27">
        <v>390098</v>
      </c>
      <c r="E167" s="29">
        <v>389392.2</v>
      </c>
      <c r="F167" s="20">
        <f t="shared" si="11"/>
        <v>99.81907110520947</v>
      </c>
      <c r="G167" s="29">
        <v>100</v>
      </c>
      <c r="H167" s="40" t="s">
        <v>155</v>
      </c>
      <c r="I167" s="144" t="s">
        <v>128</v>
      </c>
      <c r="J167" s="40"/>
    </row>
    <row r="168" spans="1:10" s="80" customFormat="1" ht="126.75" customHeight="1">
      <c r="A168" s="26" t="s">
        <v>190</v>
      </c>
      <c r="B168" s="17" t="s">
        <v>92</v>
      </c>
      <c r="C168" s="13" t="s">
        <v>39</v>
      </c>
      <c r="D168" s="27">
        <v>141394</v>
      </c>
      <c r="E168" s="29">
        <v>143244</v>
      </c>
      <c r="F168" s="20">
        <f t="shared" si="11"/>
        <v>101.3084006393482</v>
      </c>
      <c r="G168" s="29">
        <v>100</v>
      </c>
      <c r="H168" s="51" t="s">
        <v>169</v>
      </c>
      <c r="I168" s="144" t="s">
        <v>128</v>
      </c>
      <c r="J168" s="40"/>
    </row>
    <row r="169" spans="1:10" s="80" customFormat="1" ht="30" customHeight="1">
      <c r="A169" s="253" t="s">
        <v>64</v>
      </c>
      <c r="B169" s="36" t="s">
        <v>5</v>
      </c>
      <c r="C169" s="36"/>
      <c r="D169" s="71">
        <f>SUM(D164:D168)</f>
        <v>578342</v>
      </c>
      <c r="E169" s="73">
        <f>SUM(E164:E168)</f>
        <v>577364.88</v>
      </c>
      <c r="F169" s="131">
        <f>E169/D169*100</f>
        <v>99.83104806498577</v>
      </c>
      <c r="G169" s="34">
        <v>100</v>
      </c>
      <c r="H169" s="210"/>
      <c r="I169" s="143" t="s">
        <v>128</v>
      </c>
      <c r="J169" s="67"/>
    </row>
    <row r="170" spans="1:10" s="80" customFormat="1" ht="125.25">
      <c r="A170" s="239" t="s">
        <v>191</v>
      </c>
      <c r="B170" s="71" t="s">
        <v>92</v>
      </c>
      <c r="C170" s="44" t="s">
        <v>39</v>
      </c>
      <c r="D170" s="38">
        <f>D171+D172</f>
        <v>9366388</v>
      </c>
      <c r="E170" s="37">
        <f>E171+E172</f>
        <v>9893520.7</v>
      </c>
      <c r="F170" s="131">
        <f t="shared" si="11"/>
        <v>105.6279186811394</v>
      </c>
      <c r="G170" s="37">
        <v>100</v>
      </c>
      <c r="H170" s="40" t="s">
        <v>151</v>
      </c>
      <c r="I170" s="40" t="s">
        <v>129</v>
      </c>
      <c r="J170" s="40" t="s">
        <v>148</v>
      </c>
    </row>
    <row r="171" spans="1:10" s="80" customFormat="1" ht="16.5">
      <c r="A171" s="175" t="s">
        <v>64</v>
      </c>
      <c r="B171" s="104"/>
      <c r="C171" s="176"/>
      <c r="D171" s="177">
        <v>9366388</v>
      </c>
      <c r="E171" s="178">
        <v>9329625.67</v>
      </c>
      <c r="F171" s="179">
        <f t="shared" si="11"/>
        <v>99.6075079315527</v>
      </c>
      <c r="G171" s="245"/>
      <c r="H171" s="154"/>
      <c r="I171" s="40"/>
      <c r="J171" s="40"/>
    </row>
    <row r="172" spans="1:10" s="80" customFormat="1" ht="79.5" customHeight="1">
      <c r="A172" s="175" t="s">
        <v>202</v>
      </c>
      <c r="B172" s="104"/>
      <c r="C172" s="176"/>
      <c r="D172" s="177"/>
      <c r="E172" s="178">
        <v>563895.03</v>
      </c>
      <c r="F172" s="179"/>
      <c r="G172" s="245"/>
      <c r="H172" s="154"/>
      <c r="I172" s="40"/>
      <c r="J172" s="40"/>
    </row>
    <row r="173" spans="1:10" s="80" customFormat="1" ht="81.75" customHeight="1">
      <c r="A173" s="239" t="s">
        <v>192</v>
      </c>
      <c r="B173" s="226" t="s">
        <v>2</v>
      </c>
      <c r="C173" s="72" t="s">
        <v>39</v>
      </c>
      <c r="D173" s="38">
        <v>1410</v>
      </c>
      <c r="E173" s="37">
        <v>1410</v>
      </c>
      <c r="F173" s="131">
        <f>E173/D173*100</f>
        <v>100</v>
      </c>
      <c r="G173" s="37">
        <v>100</v>
      </c>
      <c r="H173" s="24" t="s">
        <v>155</v>
      </c>
      <c r="I173" s="24"/>
      <c r="J173" s="24"/>
    </row>
    <row r="174" spans="1:10" s="80" customFormat="1" ht="21.75" customHeight="1">
      <c r="A174" s="281" t="s">
        <v>6</v>
      </c>
      <c r="B174" s="281"/>
      <c r="C174" s="281"/>
      <c r="D174" s="281"/>
      <c r="E174" s="281"/>
      <c r="F174" s="281"/>
      <c r="G174" s="281"/>
      <c r="H174" s="281"/>
      <c r="I174" s="281"/>
      <c r="J174" s="281"/>
    </row>
    <row r="175" spans="1:10" ht="71.25" customHeight="1">
      <c r="A175" s="243" t="s">
        <v>193</v>
      </c>
      <c r="B175" s="234" t="s">
        <v>0</v>
      </c>
      <c r="C175" s="134" t="s">
        <v>39</v>
      </c>
      <c r="D175" s="134">
        <v>5661</v>
      </c>
      <c r="E175" s="135">
        <v>5604.92</v>
      </c>
      <c r="F175" s="133">
        <f>E175/D175*100</f>
        <v>99.00936230347995</v>
      </c>
      <c r="G175" s="133">
        <v>100</v>
      </c>
      <c r="H175" s="211" t="s">
        <v>149</v>
      </c>
      <c r="I175" s="136" t="s">
        <v>128</v>
      </c>
      <c r="J175" s="136" t="s">
        <v>150</v>
      </c>
    </row>
    <row r="176" spans="1:10" ht="28.5" customHeight="1">
      <c r="A176" s="100" t="s">
        <v>28</v>
      </c>
      <c r="B176" s="241" t="s">
        <v>29</v>
      </c>
      <c r="C176" s="101" t="s">
        <v>39</v>
      </c>
      <c r="D176" s="101">
        <f>D71+D77+D92+D94+D99+D103+D107+D111+D117+D123+D127+D133+D140+D144+D147+D150+D151+D155+D162+D169+D170+D173+D175</f>
        <v>89602068</v>
      </c>
      <c r="E176" s="138">
        <f>E71+E77+E92+E94+E99+E103+E107+E111+E117+E123+E127+E133+E140+E144+E147+E150+E151+E155+E162+E169+E170+E173+E175</f>
        <v>83687892.204</v>
      </c>
      <c r="F176" s="242">
        <f>E176/D176*100</f>
        <v>93.39950971220887</v>
      </c>
      <c r="G176" s="138">
        <f>(G175+G173+G170+G169+G162+G155+G151+G150+G147+G144+G140+G133+G127+G123+G117+G111+G107+G103+G99+G94+G92+G77+G71)/23</f>
        <v>98.87686956521738</v>
      </c>
      <c r="H176" s="160"/>
      <c r="I176" s="31"/>
      <c r="J176" s="31"/>
    </row>
    <row r="177" spans="1:10" ht="54.75" customHeight="1">
      <c r="A177" s="289" t="s">
        <v>178</v>
      </c>
      <c r="B177" s="289"/>
      <c r="C177" s="289"/>
      <c r="D177" s="289"/>
      <c r="E177" s="289"/>
      <c r="F177" s="289"/>
      <c r="G177" s="289"/>
      <c r="H177" s="289"/>
      <c r="I177" s="289"/>
      <c r="J177" s="289"/>
    </row>
    <row r="178" spans="1:11" ht="21" customHeight="1">
      <c r="A178" s="4" t="s">
        <v>47</v>
      </c>
      <c r="B178" s="7"/>
      <c r="C178" s="7"/>
      <c r="D178" s="7"/>
      <c r="E178" s="7"/>
      <c r="F178" s="7"/>
      <c r="G178" s="165"/>
      <c r="H178" s="160"/>
      <c r="I178" s="31"/>
      <c r="J178" s="31"/>
      <c r="K178" s="153"/>
    </row>
    <row r="179" spans="1:10" ht="33">
      <c r="A179" s="16" t="s">
        <v>94</v>
      </c>
      <c r="B179" s="227" t="s">
        <v>29</v>
      </c>
      <c r="C179" s="14" t="s">
        <v>39</v>
      </c>
      <c r="D179" s="129">
        <f>SUM(D180:D185)</f>
        <v>78607416</v>
      </c>
      <c r="E179" s="129">
        <f>SUM(E180:E185)</f>
        <v>72191113.71000001</v>
      </c>
      <c r="F179" s="20">
        <f aca="true" t="shared" si="12" ref="F179:F186">E179/D179*100</f>
        <v>91.83753567220681</v>
      </c>
      <c r="G179" s="166"/>
      <c r="H179" s="160"/>
      <c r="I179" s="31"/>
      <c r="J179" s="31"/>
    </row>
    <row r="180" spans="1:10" ht="37.5" customHeight="1">
      <c r="A180" s="16"/>
      <c r="B180" s="233" t="s">
        <v>11</v>
      </c>
      <c r="C180" s="14"/>
      <c r="D180" s="105">
        <f>D72+D79+D86+D97+D100+D104+D108+D112+D118+D124+D128+D134+D141</f>
        <v>4649439</v>
      </c>
      <c r="E180" s="129">
        <f>E72+E79+E86+E97+E100+E104+E108+E112+E118+E124+E128+E134+E141</f>
        <v>3473083.75</v>
      </c>
      <c r="F180" s="20">
        <f t="shared" si="12"/>
        <v>74.69898518939597</v>
      </c>
      <c r="G180" s="166"/>
      <c r="H180" s="160"/>
      <c r="I180" s="31"/>
      <c r="J180" s="31"/>
    </row>
    <row r="181" spans="1:10" ht="35.25" customHeight="1">
      <c r="A181" s="16"/>
      <c r="B181" s="230" t="s">
        <v>14</v>
      </c>
      <c r="C181" s="14"/>
      <c r="D181" s="105">
        <f>D80+D87</f>
        <v>27709</v>
      </c>
      <c r="E181" s="129">
        <f>E80+E87</f>
        <v>7778.83</v>
      </c>
      <c r="F181" s="20">
        <f t="shared" si="12"/>
        <v>28.073297484571803</v>
      </c>
      <c r="G181" s="166"/>
      <c r="H181" s="160"/>
      <c r="I181" s="31"/>
      <c r="J181" s="31"/>
    </row>
    <row r="182" spans="1:10" ht="37.5" customHeight="1">
      <c r="A182" s="16"/>
      <c r="B182" s="230" t="s">
        <v>12</v>
      </c>
      <c r="C182" s="14"/>
      <c r="D182" s="105">
        <f>D73+D81+D88+D95+D98+D101+D105+D109+D113+D119+D125+D129+D135+D142+D145</f>
        <v>47217042</v>
      </c>
      <c r="E182" s="129">
        <f>E73+E81+E88+E95+E98+E101+E105+E109+E113+E119+E125+E129+E135+E142+E145</f>
        <v>43322469.38</v>
      </c>
      <c r="F182" s="20">
        <f t="shared" si="12"/>
        <v>91.75176492419835</v>
      </c>
      <c r="G182" s="166"/>
      <c r="H182" s="160"/>
      <c r="I182" s="31"/>
      <c r="J182" s="31"/>
    </row>
    <row r="183" spans="1:10" ht="32.25" customHeight="1">
      <c r="A183" s="16"/>
      <c r="B183" s="230" t="s">
        <v>15</v>
      </c>
      <c r="C183" s="14"/>
      <c r="D183" s="129">
        <f>D74+D82+D89+D114+D120+D130+D136</f>
        <v>1542903</v>
      </c>
      <c r="E183" s="129">
        <f>E74+E82+E89+E114+E120+E130+E136</f>
        <v>1234199.17</v>
      </c>
      <c r="F183" s="20">
        <f t="shared" si="12"/>
        <v>79.99201310775855</v>
      </c>
      <c r="G183" s="166"/>
      <c r="H183" s="160"/>
      <c r="I183" s="31"/>
      <c r="J183" s="31"/>
    </row>
    <row r="184" spans="1:10" ht="35.25" customHeight="1">
      <c r="A184" s="16"/>
      <c r="B184" s="230" t="s">
        <v>16</v>
      </c>
      <c r="C184" s="14"/>
      <c r="D184" s="105">
        <f>D75+D83+D90+D115+D121+D131+D137</f>
        <v>5012564</v>
      </c>
      <c r="E184" s="129">
        <f>E75+E83+E90+E115+E121+E131+E137</f>
        <v>4570467.31</v>
      </c>
      <c r="F184" s="20">
        <f t="shared" si="12"/>
        <v>91.18022852177049</v>
      </c>
      <c r="G184" s="166"/>
      <c r="H184" s="160"/>
      <c r="I184" s="31"/>
      <c r="J184" s="31"/>
    </row>
    <row r="185" spans="1:10" ht="41.25" customHeight="1">
      <c r="A185" s="16"/>
      <c r="B185" s="233" t="s">
        <v>13</v>
      </c>
      <c r="C185" s="14"/>
      <c r="D185" s="105">
        <f>D76+D84+D91+D93+D102+D106+D110+D116+D122+D126+D132+D138+D143+D146</f>
        <v>20157759</v>
      </c>
      <c r="E185" s="129">
        <f>E76+E84+E91+E93+E102+E106+E110+E116+E122+E126+E132+E138+E143+E146</f>
        <v>19583115.27</v>
      </c>
      <c r="F185" s="20">
        <f t="shared" si="12"/>
        <v>97.14926778318959</v>
      </c>
      <c r="G185" s="166"/>
      <c r="H185" s="160"/>
      <c r="I185" s="31"/>
      <c r="J185" s="31"/>
    </row>
    <row r="186" spans="1:10" ht="36" customHeight="1">
      <c r="A186" s="89" t="s">
        <v>64</v>
      </c>
      <c r="B186" s="228" t="s">
        <v>95</v>
      </c>
      <c r="C186" s="14" t="s">
        <v>39</v>
      </c>
      <c r="D186" s="105">
        <f>D175+D173+D170+D169+D162+D155+D151+D150+D147</f>
        <v>10994652</v>
      </c>
      <c r="E186" s="129">
        <f>E175+E173+E170+E169+E162+E155+E151+E150+E147</f>
        <v>11496778.494</v>
      </c>
      <c r="F186" s="20">
        <f t="shared" si="12"/>
        <v>104.56700670471426</v>
      </c>
      <c r="G186" s="188"/>
      <c r="H186" s="160"/>
      <c r="I186" s="31"/>
      <c r="J186" s="31"/>
    </row>
    <row r="187" spans="1:10" ht="32.25" customHeight="1">
      <c r="A187" s="271" t="s">
        <v>49</v>
      </c>
      <c r="B187" s="271"/>
      <c r="C187" s="271"/>
      <c r="D187" s="271"/>
      <c r="E187" s="271"/>
      <c r="F187" s="271"/>
      <c r="G187" s="271"/>
      <c r="H187" s="271"/>
      <c r="I187" s="271"/>
      <c r="J187" s="271"/>
    </row>
    <row r="188" spans="1:10" s="1" customFormat="1" ht="29.25" customHeight="1">
      <c r="A188" s="290" t="s">
        <v>96</v>
      </c>
      <c r="B188" s="299" t="s">
        <v>58</v>
      </c>
      <c r="C188" s="263" t="s">
        <v>55</v>
      </c>
      <c r="D188" s="272" t="s">
        <v>32</v>
      </c>
      <c r="E188" s="273"/>
      <c r="F188" s="274"/>
      <c r="G188" s="266" t="s">
        <v>33</v>
      </c>
      <c r="H188" s="294" t="s">
        <v>34</v>
      </c>
      <c r="I188" s="263" t="s">
        <v>97</v>
      </c>
      <c r="J188" s="294" t="s">
        <v>35</v>
      </c>
    </row>
    <row r="189" spans="1:10" ht="48.75" customHeight="1">
      <c r="A189" s="301"/>
      <c r="B189" s="300"/>
      <c r="C189" s="264"/>
      <c r="D189" s="3" t="s">
        <v>52</v>
      </c>
      <c r="E189" s="3" t="s">
        <v>37</v>
      </c>
      <c r="F189" s="3" t="s">
        <v>38</v>
      </c>
      <c r="G189" s="266"/>
      <c r="H189" s="294"/>
      <c r="I189" s="264"/>
      <c r="J189" s="294"/>
    </row>
    <row r="190" spans="1:10" s="1" customFormat="1" ht="17.25" customHeight="1">
      <c r="A190" s="146">
        <v>1</v>
      </c>
      <c r="B190" s="8">
        <v>2</v>
      </c>
      <c r="C190" s="8">
        <v>3</v>
      </c>
      <c r="D190" s="8">
        <v>4</v>
      </c>
      <c r="E190" s="8">
        <v>5</v>
      </c>
      <c r="F190" s="8">
        <v>6</v>
      </c>
      <c r="G190" s="184">
        <v>7</v>
      </c>
      <c r="H190" s="8">
        <v>8</v>
      </c>
      <c r="I190" s="8">
        <v>9</v>
      </c>
      <c r="J190" s="184">
        <v>10</v>
      </c>
    </row>
    <row r="191" spans="1:10" ht="66.75" customHeight="1">
      <c r="A191" s="149" t="s">
        <v>194</v>
      </c>
      <c r="B191" s="150"/>
      <c r="C191" s="169" t="s">
        <v>39</v>
      </c>
      <c r="D191" s="151">
        <f>D192+D193+D194+D195+D196+D197+D198</f>
        <v>82470916</v>
      </c>
      <c r="E191" s="170">
        <f>E192+E193+E194+E195+E196+E197+E198</f>
        <v>93383952.79</v>
      </c>
      <c r="F191" s="170">
        <f>E191/D191*100</f>
        <v>113.23258831028384</v>
      </c>
      <c r="G191" s="218">
        <f>(G192+G193+G194+G195+G196+G197+G198)/7</f>
        <v>100</v>
      </c>
      <c r="H191" s="212"/>
      <c r="I191" s="151"/>
      <c r="J191" s="195"/>
    </row>
    <row r="192" spans="1:10" ht="107.25">
      <c r="A192" s="107" t="s">
        <v>64</v>
      </c>
      <c r="B192" s="235" t="s">
        <v>11</v>
      </c>
      <c r="C192" s="52" t="s">
        <v>39</v>
      </c>
      <c r="D192" s="147">
        <v>9319214</v>
      </c>
      <c r="E192" s="148">
        <v>11601214</v>
      </c>
      <c r="F192" s="139">
        <f aca="true" t="shared" si="13" ref="F192:F199">E192/D192*100</f>
        <v>124.48704364981853</v>
      </c>
      <c r="G192" s="246">
        <v>100</v>
      </c>
      <c r="H192" s="11" t="s">
        <v>163</v>
      </c>
      <c r="I192" s="11" t="s">
        <v>128</v>
      </c>
      <c r="J192" s="11"/>
    </row>
    <row r="193" spans="1:10" ht="38.25" customHeight="1">
      <c r="A193" s="107" t="s">
        <v>64</v>
      </c>
      <c r="B193" s="235" t="s">
        <v>14</v>
      </c>
      <c r="C193" s="52" t="s">
        <v>39</v>
      </c>
      <c r="D193" s="53">
        <v>742238</v>
      </c>
      <c r="E193" s="12">
        <v>761948.32</v>
      </c>
      <c r="F193" s="139">
        <f t="shared" si="13"/>
        <v>102.65552558613274</v>
      </c>
      <c r="G193" s="246">
        <v>100</v>
      </c>
      <c r="H193" s="11"/>
      <c r="I193" s="11" t="s">
        <v>128</v>
      </c>
      <c r="J193" s="11"/>
    </row>
    <row r="194" spans="1:10" ht="107.25">
      <c r="A194" s="107" t="s">
        <v>64</v>
      </c>
      <c r="B194" s="235" t="s">
        <v>12</v>
      </c>
      <c r="C194" s="52" t="s">
        <v>39</v>
      </c>
      <c r="D194" s="53">
        <v>55255513</v>
      </c>
      <c r="E194" s="12">
        <v>63967679.95</v>
      </c>
      <c r="F194" s="139">
        <f t="shared" si="13"/>
        <v>115.7670546828513</v>
      </c>
      <c r="G194" s="246">
        <v>100</v>
      </c>
      <c r="H194" s="11" t="s">
        <v>163</v>
      </c>
      <c r="I194" s="11" t="s">
        <v>128</v>
      </c>
      <c r="J194" s="11"/>
    </row>
    <row r="195" spans="1:10" ht="32.25" customHeight="1">
      <c r="A195" s="107" t="s">
        <v>64</v>
      </c>
      <c r="B195" s="235" t="s">
        <v>15</v>
      </c>
      <c r="C195" s="52" t="s">
        <v>39</v>
      </c>
      <c r="D195" s="53">
        <v>412355</v>
      </c>
      <c r="E195" s="12">
        <v>652355</v>
      </c>
      <c r="F195" s="139">
        <f t="shared" si="13"/>
        <v>158.20227716409406</v>
      </c>
      <c r="G195" s="246">
        <v>100</v>
      </c>
      <c r="H195" s="200"/>
      <c r="I195" s="11" t="s">
        <v>128</v>
      </c>
      <c r="J195" s="11"/>
    </row>
    <row r="196" spans="1:10" ht="120.75">
      <c r="A196" s="107" t="s">
        <v>64</v>
      </c>
      <c r="B196" s="236" t="s">
        <v>16</v>
      </c>
      <c r="C196" s="52" t="s">
        <v>39</v>
      </c>
      <c r="D196" s="53">
        <v>1237064</v>
      </c>
      <c r="E196" s="12">
        <v>562931.61</v>
      </c>
      <c r="F196" s="139">
        <f t="shared" si="13"/>
        <v>45.50545565952934</v>
      </c>
      <c r="G196" s="246">
        <v>100</v>
      </c>
      <c r="H196" s="11" t="s">
        <v>164</v>
      </c>
      <c r="I196" s="11" t="s">
        <v>128</v>
      </c>
      <c r="J196" s="11" t="s">
        <v>162</v>
      </c>
    </row>
    <row r="197" spans="1:10" ht="107.25">
      <c r="A197" s="107" t="s">
        <v>64</v>
      </c>
      <c r="B197" s="236" t="s">
        <v>13</v>
      </c>
      <c r="C197" s="52" t="s">
        <v>39</v>
      </c>
      <c r="D197" s="53">
        <v>15339590</v>
      </c>
      <c r="E197" s="12">
        <v>15736558.28</v>
      </c>
      <c r="F197" s="139">
        <f t="shared" si="13"/>
        <v>102.5878676027195</v>
      </c>
      <c r="G197" s="246">
        <v>100</v>
      </c>
      <c r="H197" s="11" t="s">
        <v>163</v>
      </c>
      <c r="I197" s="11" t="s">
        <v>128</v>
      </c>
      <c r="J197" s="11"/>
    </row>
    <row r="198" spans="1:10" ht="88.5" customHeight="1">
      <c r="A198" s="108" t="s">
        <v>64</v>
      </c>
      <c r="B198" s="236" t="s">
        <v>17</v>
      </c>
      <c r="C198" s="52" t="s">
        <v>39</v>
      </c>
      <c r="D198" s="53">
        <v>164942</v>
      </c>
      <c r="E198" s="12">
        <v>101265.63</v>
      </c>
      <c r="F198" s="139">
        <f t="shared" si="13"/>
        <v>61.39469025475622</v>
      </c>
      <c r="G198" s="246">
        <v>100</v>
      </c>
      <c r="H198" s="11" t="s">
        <v>141</v>
      </c>
      <c r="I198" s="11" t="s">
        <v>128</v>
      </c>
      <c r="J198" s="10"/>
    </row>
    <row r="199" spans="1:10" ht="37.5" customHeight="1">
      <c r="A199" s="106" t="s">
        <v>50</v>
      </c>
      <c r="B199" s="171" t="s">
        <v>51</v>
      </c>
      <c r="C199" s="172" t="s">
        <v>39</v>
      </c>
      <c r="D199" s="60">
        <f>SUM(D192:D198)</f>
        <v>82470916</v>
      </c>
      <c r="E199" s="140">
        <f>SUM(E192:E198)</f>
        <v>93383952.79</v>
      </c>
      <c r="F199" s="252">
        <f t="shared" si="13"/>
        <v>113.23258831028384</v>
      </c>
      <c r="G199" s="250">
        <v>100</v>
      </c>
      <c r="H199" s="213"/>
      <c r="I199" s="173"/>
      <c r="J199" s="174"/>
    </row>
    <row r="200" spans="1:10" ht="27" customHeight="1">
      <c r="A200" s="267" t="s">
        <v>48</v>
      </c>
      <c r="B200" s="267"/>
      <c r="C200" s="267"/>
      <c r="D200" s="267"/>
      <c r="E200" s="267"/>
      <c r="F200" s="267"/>
      <c r="G200" s="267"/>
      <c r="H200" s="267"/>
      <c r="I200" s="267"/>
      <c r="J200" s="267"/>
    </row>
    <row r="201" spans="1:10" ht="40.5" customHeight="1">
      <c r="A201" s="290" t="s">
        <v>96</v>
      </c>
      <c r="B201" s="299" t="s">
        <v>58</v>
      </c>
      <c r="C201" s="263" t="s">
        <v>55</v>
      </c>
      <c r="D201" s="272" t="s">
        <v>32</v>
      </c>
      <c r="E201" s="273"/>
      <c r="F201" s="274"/>
      <c r="G201" s="266" t="s">
        <v>33</v>
      </c>
      <c r="H201" s="294" t="s">
        <v>34</v>
      </c>
      <c r="I201" s="263" t="s">
        <v>97</v>
      </c>
      <c r="J201" s="269" t="s">
        <v>35</v>
      </c>
    </row>
    <row r="202" spans="1:11" ht="30.75" customHeight="1">
      <c r="A202" s="291"/>
      <c r="B202" s="300"/>
      <c r="C202" s="264"/>
      <c r="D202" s="3" t="s">
        <v>36</v>
      </c>
      <c r="E202" s="3" t="s">
        <v>37</v>
      </c>
      <c r="F202" s="3" t="s">
        <v>38</v>
      </c>
      <c r="G202" s="266"/>
      <c r="H202" s="294"/>
      <c r="I202" s="264"/>
      <c r="J202" s="269"/>
      <c r="K202" s="142"/>
    </row>
    <row r="203" spans="1:11" s="1" customFormat="1" ht="15.75" customHeight="1">
      <c r="A203" s="125">
        <v>1</v>
      </c>
      <c r="B203" s="8">
        <v>2</v>
      </c>
      <c r="C203" s="8">
        <v>3</v>
      </c>
      <c r="D203" s="8">
        <v>4</v>
      </c>
      <c r="E203" s="8">
        <v>5</v>
      </c>
      <c r="F203" s="8">
        <v>6</v>
      </c>
      <c r="G203" s="184">
        <v>7</v>
      </c>
      <c r="H203" s="8">
        <v>8</v>
      </c>
      <c r="I203" s="8">
        <v>9</v>
      </c>
      <c r="J203" s="185">
        <v>10</v>
      </c>
      <c r="K203" s="186"/>
    </row>
    <row r="204" spans="1:11" ht="123.75" customHeight="1">
      <c r="A204" s="67" t="s">
        <v>195</v>
      </c>
      <c r="B204" s="45" t="s">
        <v>5</v>
      </c>
      <c r="C204" s="122" t="s">
        <v>121</v>
      </c>
      <c r="D204" s="123">
        <f>D205</f>
        <v>41307</v>
      </c>
      <c r="E204" s="124">
        <f>E205</f>
        <v>41307</v>
      </c>
      <c r="F204" s="131">
        <f>E204/D204*100</f>
        <v>100</v>
      </c>
      <c r="G204" s="124">
        <v>100</v>
      </c>
      <c r="H204" s="216"/>
      <c r="I204" s="11" t="s">
        <v>128</v>
      </c>
      <c r="J204" s="196"/>
      <c r="K204" s="142"/>
    </row>
    <row r="205" spans="1:10" ht="132.75" customHeight="1">
      <c r="A205" s="230" t="s">
        <v>123</v>
      </c>
      <c r="B205" s="25" t="s">
        <v>4</v>
      </c>
      <c r="C205" s="61" t="s">
        <v>121</v>
      </c>
      <c r="D205" s="54">
        <v>41307</v>
      </c>
      <c r="E205" s="55">
        <v>41307</v>
      </c>
      <c r="F205" s="20">
        <f>E205/D205*100</f>
        <v>100</v>
      </c>
      <c r="G205" s="124">
        <v>100</v>
      </c>
      <c r="H205" s="216"/>
      <c r="I205" s="11" t="s">
        <v>128</v>
      </c>
      <c r="J205" s="196"/>
    </row>
    <row r="206" spans="1:10" ht="129.75" customHeight="1">
      <c r="A206" s="120" t="s">
        <v>197</v>
      </c>
      <c r="B206" s="121" t="s">
        <v>5</v>
      </c>
      <c r="C206" s="122" t="s">
        <v>120</v>
      </c>
      <c r="D206" s="123">
        <f>SUM(D207:D211)</f>
        <v>124338</v>
      </c>
      <c r="E206" s="124">
        <f>SUM(E207:E211)</f>
        <v>124338</v>
      </c>
      <c r="F206" s="131">
        <f>E206/D206*100</f>
        <v>100</v>
      </c>
      <c r="G206" s="247">
        <v>100</v>
      </c>
      <c r="H206" s="216"/>
      <c r="I206" s="11" t="s">
        <v>128</v>
      </c>
      <c r="J206" s="196"/>
    </row>
    <row r="207" spans="1:10" ht="228.75" customHeight="1">
      <c r="A207" s="240" t="s">
        <v>99</v>
      </c>
      <c r="B207" s="237" t="s">
        <v>98</v>
      </c>
      <c r="C207" s="61" t="s">
        <v>121</v>
      </c>
      <c r="D207" s="54">
        <v>22765</v>
      </c>
      <c r="E207" s="57">
        <v>22765</v>
      </c>
      <c r="F207" s="20">
        <f aca="true" t="shared" si="14" ref="F207:F240">E207/D207*100</f>
        <v>100</v>
      </c>
      <c r="G207" s="248">
        <v>100</v>
      </c>
      <c r="H207" s="216"/>
      <c r="I207" s="11" t="s">
        <v>128</v>
      </c>
      <c r="J207" s="196"/>
    </row>
    <row r="208" spans="1:10" ht="201.75" customHeight="1">
      <c r="A208" s="240" t="s">
        <v>196</v>
      </c>
      <c r="B208" s="56" t="s">
        <v>98</v>
      </c>
      <c r="C208" s="61" t="s">
        <v>121</v>
      </c>
      <c r="D208" s="54">
        <v>26770</v>
      </c>
      <c r="E208" s="57">
        <v>26770</v>
      </c>
      <c r="F208" s="20">
        <f t="shared" si="14"/>
        <v>100</v>
      </c>
      <c r="G208" s="248">
        <v>100</v>
      </c>
      <c r="H208" s="216"/>
      <c r="I208" s="11" t="s">
        <v>128</v>
      </c>
      <c r="J208" s="196"/>
    </row>
    <row r="209" spans="1:10" ht="147" customHeight="1">
      <c r="A209" s="240" t="s">
        <v>100</v>
      </c>
      <c r="B209" s="237" t="s">
        <v>98</v>
      </c>
      <c r="C209" s="61" t="s">
        <v>121</v>
      </c>
      <c r="D209" s="54">
        <v>19905</v>
      </c>
      <c r="E209" s="57">
        <v>19905</v>
      </c>
      <c r="F209" s="20">
        <f t="shared" si="14"/>
        <v>100</v>
      </c>
      <c r="G209" s="248">
        <v>100</v>
      </c>
      <c r="H209" s="216"/>
      <c r="I209" s="11" t="s">
        <v>128</v>
      </c>
      <c r="J209" s="196"/>
    </row>
    <row r="210" spans="1:10" ht="122.25" customHeight="1">
      <c r="A210" s="240" t="s">
        <v>174</v>
      </c>
      <c r="B210" s="237" t="s">
        <v>98</v>
      </c>
      <c r="C210" s="61" t="s">
        <v>120</v>
      </c>
      <c r="D210" s="54">
        <v>28949</v>
      </c>
      <c r="E210" s="57">
        <v>28949</v>
      </c>
      <c r="F210" s="20">
        <f t="shared" si="14"/>
        <v>100</v>
      </c>
      <c r="G210" s="248">
        <v>100</v>
      </c>
      <c r="H210" s="216"/>
      <c r="I210" s="11" t="s">
        <v>128</v>
      </c>
      <c r="J210" s="196"/>
    </row>
    <row r="211" spans="1:10" ht="114.75" customHeight="1">
      <c r="A211" s="240" t="s">
        <v>101</v>
      </c>
      <c r="B211" s="237" t="s">
        <v>98</v>
      </c>
      <c r="C211" s="61" t="s">
        <v>120</v>
      </c>
      <c r="D211" s="54">
        <v>25949</v>
      </c>
      <c r="E211" s="57">
        <v>25949</v>
      </c>
      <c r="F211" s="20">
        <f t="shared" si="14"/>
        <v>100</v>
      </c>
      <c r="G211" s="248">
        <v>100</v>
      </c>
      <c r="H211" s="216"/>
      <c r="I211" s="11" t="s">
        <v>128</v>
      </c>
      <c r="J211" s="196"/>
    </row>
    <row r="212" spans="1:10" ht="135.75" customHeight="1">
      <c r="A212" s="120" t="s">
        <v>198</v>
      </c>
      <c r="B212" s="121" t="s">
        <v>5</v>
      </c>
      <c r="C212" s="122" t="s">
        <v>120</v>
      </c>
      <c r="D212" s="123">
        <f>SUM(D213:D234)</f>
        <v>1252822</v>
      </c>
      <c r="E212" s="124">
        <f>SUM(E213:E234)</f>
        <v>1216666.46</v>
      </c>
      <c r="F212" s="131">
        <f>E212/D212*100</f>
        <v>97.11407207089276</v>
      </c>
      <c r="G212" s="248">
        <v>100</v>
      </c>
      <c r="H212" s="216" t="s">
        <v>167</v>
      </c>
      <c r="I212" s="11" t="s">
        <v>128</v>
      </c>
      <c r="J212" s="196"/>
    </row>
    <row r="213" spans="1:10" ht="117" customHeight="1">
      <c r="A213" s="240" t="s">
        <v>102</v>
      </c>
      <c r="B213" s="110" t="s">
        <v>22</v>
      </c>
      <c r="C213" s="61" t="s">
        <v>121</v>
      </c>
      <c r="D213" s="54">
        <v>62900</v>
      </c>
      <c r="E213" s="57">
        <v>62900</v>
      </c>
      <c r="F213" s="20">
        <f t="shared" si="14"/>
        <v>100</v>
      </c>
      <c r="G213" s="248">
        <v>100</v>
      </c>
      <c r="H213" s="216"/>
      <c r="I213" s="11" t="s">
        <v>128</v>
      </c>
      <c r="J213" s="196"/>
    </row>
    <row r="214" spans="1:10" ht="146.25" customHeight="1">
      <c r="A214" s="240" t="s">
        <v>103</v>
      </c>
      <c r="B214" s="110" t="s">
        <v>22</v>
      </c>
      <c r="C214" s="61" t="s">
        <v>121</v>
      </c>
      <c r="D214" s="54">
        <v>53800</v>
      </c>
      <c r="E214" s="57">
        <v>53800</v>
      </c>
      <c r="F214" s="20">
        <f t="shared" si="14"/>
        <v>100</v>
      </c>
      <c r="G214" s="248">
        <v>100</v>
      </c>
      <c r="H214" s="216"/>
      <c r="I214" s="11" t="s">
        <v>128</v>
      </c>
      <c r="J214" s="196"/>
    </row>
    <row r="215" spans="1:10" ht="123" customHeight="1">
      <c r="A215" s="240" t="s">
        <v>104</v>
      </c>
      <c r="B215" s="110" t="s">
        <v>22</v>
      </c>
      <c r="C215" s="61" t="s">
        <v>121</v>
      </c>
      <c r="D215" s="54">
        <v>84000</v>
      </c>
      <c r="E215" s="57">
        <v>84000</v>
      </c>
      <c r="F215" s="20">
        <f t="shared" si="14"/>
        <v>100</v>
      </c>
      <c r="G215" s="248">
        <v>100</v>
      </c>
      <c r="H215" s="216"/>
      <c r="I215" s="11" t="s">
        <v>128</v>
      </c>
      <c r="J215" s="196"/>
    </row>
    <row r="216" spans="1:10" ht="238.5" customHeight="1">
      <c r="A216" s="240" t="s">
        <v>105</v>
      </c>
      <c r="B216" s="110" t="s">
        <v>22</v>
      </c>
      <c r="C216" s="61" t="s">
        <v>121</v>
      </c>
      <c r="D216" s="54">
        <v>64890</v>
      </c>
      <c r="E216" s="57">
        <v>64890</v>
      </c>
      <c r="F216" s="20">
        <f t="shared" si="14"/>
        <v>100</v>
      </c>
      <c r="G216" s="248">
        <v>100</v>
      </c>
      <c r="H216" s="216"/>
      <c r="I216" s="11" t="s">
        <v>128</v>
      </c>
      <c r="J216" s="196"/>
    </row>
    <row r="217" spans="1:10" ht="178.5" customHeight="1">
      <c r="A217" s="240" t="s">
        <v>106</v>
      </c>
      <c r="B217" s="110" t="s">
        <v>22</v>
      </c>
      <c r="C217" s="61" t="s">
        <v>121</v>
      </c>
      <c r="D217" s="54">
        <v>35000</v>
      </c>
      <c r="E217" s="57">
        <v>35000</v>
      </c>
      <c r="F217" s="20">
        <f t="shared" si="14"/>
        <v>100</v>
      </c>
      <c r="G217" s="248">
        <v>100</v>
      </c>
      <c r="H217" s="216"/>
      <c r="I217" s="11" t="s">
        <v>128</v>
      </c>
      <c r="J217" s="196"/>
    </row>
    <row r="218" spans="1:10" ht="136.5" customHeight="1">
      <c r="A218" s="240" t="s">
        <v>199</v>
      </c>
      <c r="B218" s="110" t="s">
        <v>22</v>
      </c>
      <c r="C218" s="61" t="s">
        <v>121</v>
      </c>
      <c r="D218" s="54">
        <v>83900</v>
      </c>
      <c r="E218" s="57">
        <v>83900</v>
      </c>
      <c r="F218" s="20">
        <f t="shared" si="14"/>
        <v>100</v>
      </c>
      <c r="G218" s="248">
        <v>100</v>
      </c>
      <c r="H218" s="216"/>
      <c r="I218" s="11" t="s">
        <v>128</v>
      </c>
      <c r="J218" s="196"/>
    </row>
    <row r="219" spans="1:10" ht="111.75" customHeight="1">
      <c r="A219" s="240" t="s">
        <v>107</v>
      </c>
      <c r="B219" s="110" t="s">
        <v>22</v>
      </c>
      <c r="C219" s="61" t="s">
        <v>121</v>
      </c>
      <c r="D219" s="54">
        <v>60500</v>
      </c>
      <c r="E219" s="57">
        <v>60500</v>
      </c>
      <c r="F219" s="20">
        <f t="shared" si="14"/>
        <v>100</v>
      </c>
      <c r="G219" s="248">
        <v>100</v>
      </c>
      <c r="H219" s="216"/>
      <c r="I219" s="11" t="s">
        <v>128</v>
      </c>
      <c r="J219" s="196"/>
    </row>
    <row r="220" spans="1:10" ht="166.5" customHeight="1">
      <c r="A220" s="240" t="s">
        <v>108</v>
      </c>
      <c r="B220" s="110" t="s">
        <v>22</v>
      </c>
      <c r="C220" s="61" t="s">
        <v>121</v>
      </c>
      <c r="D220" s="54">
        <v>75000</v>
      </c>
      <c r="E220" s="57">
        <v>75000</v>
      </c>
      <c r="F220" s="20">
        <f t="shared" si="14"/>
        <v>100</v>
      </c>
      <c r="G220" s="248">
        <v>100</v>
      </c>
      <c r="H220" s="216"/>
      <c r="I220" s="11" t="s">
        <v>128</v>
      </c>
      <c r="J220" s="196"/>
    </row>
    <row r="221" spans="1:10" ht="148.5" customHeight="1">
      <c r="A221" s="240" t="s">
        <v>109</v>
      </c>
      <c r="B221" s="110" t="s">
        <v>22</v>
      </c>
      <c r="C221" s="61" t="s">
        <v>121</v>
      </c>
      <c r="D221" s="54">
        <v>49760</v>
      </c>
      <c r="E221" s="57">
        <v>49760</v>
      </c>
      <c r="F221" s="20">
        <f t="shared" si="14"/>
        <v>100</v>
      </c>
      <c r="G221" s="248">
        <v>100</v>
      </c>
      <c r="H221" s="216"/>
      <c r="I221" s="11" t="s">
        <v>128</v>
      </c>
      <c r="J221" s="196"/>
    </row>
    <row r="222" spans="1:10" ht="152.25" customHeight="1">
      <c r="A222" s="240" t="s">
        <v>110</v>
      </c>
      <c r="B222" s="110" t="s">
        <v>22</v>
      </c>
      <c r="C222" s="61" t="s">
        <v>121</v>
      </c>
      <c r="D222" s="54">
        <v>40000</v>
      </c>
      <c r="E222" s="57">
        <v>40000</v>
      </c>
      <c r="F222" s="20">
        <f t="shared" si="14"/>
        <v>100</v>
      </c>
      <c r="G222" s="248">
        <v>100</v>
      </c>
      <c r="H222" s="216"/>
      <c r="I222" s="11" t="s">
        <v>128</v>
      </c>
      <c r="J222" s="196"/>
    </row>
    <row r="223" spans="1:10" ht="165" customHeight="1">
      <c r="A223" s="240" t="s">
        <v>111</v>
      </c>
      <c r="B223" s="110" t="s">
        <v>22</v>
      </c>
      <c r="C223" s="61" t="s">
        <v>121</v>
      </c>
      <c r="D223" s="54">
        <v>79640</v>
      </c>
      <c r="E223" s="57">
        <v>79640</v>
      </c>
      <c r="F223" s="20">
        <f t="shared" si="14"/>
        <v>100</v>
      </c>
      <c r="G223" s="248">
        <v>100</v>
      </c>
      <c r="H223" s="216"/>
      <c r="I223" s="11" t="s">
        <v>128</v>
      </c>
      <c r="J223" s="196"/>
    </row>
    <row r="224" spans="1:10" ht="219" customHeight="1">
      <c r="A224" s="240" t="s">
        <v>112</v>
      </c>
      <c r="B224" s="110" t="s">
        <v>22</v>
      </c>
      <c r="C224" s="61" t="s">
        <v>120</v>
      </c>
      <c r="D224" s="54">
        <v>40000</v>
      </c>
      <c r="E224" s="57">
        <v>40000</v>
      </c>
      <c r="F224" s="20">
        <f t="shared" si="14"/>
        <v>100</v>
      </c>
      <c r="G224" s="248">
        <v>100</v>
      </c>
      <c r="H224" s="216"/>
      <c r="I224" s="11" t="s">
        <v>128</v>
      </c>
      <c r="J224" s="196"/>
    </row>
    <row r="225" spans="1:10" ht="179.25" customHeight="1">
      <c r="A225" s="240" t="s">
        <v>125</v>
      </c>
      <c r="B225" s="110" t="s">
        <v>22</v>
      </c>
      <c r="C225" s="61" t="s">
        <v>120</v>
      </c>
      <c r="D225" s="54">
        <v>15000</v>
      </c>
      <c r="E225" s="57">
        <v>14926.29</v>
      </c>
      <c r="F225" s="20">
        <f t="shared" si="14"/>
        <v>99.5086</v>
      </c>
      <c r="G225" s="248">
        <v>100</v>
      </c>
      <c r="H225" s="216" t="s">
        <v>167</v>
      </c>
      <c r="I225" s="11" t="s">
        <v>128</v>
      </c>
      <c r="J225" s="196"/>
    </row>
    <row r="226" spans="1:10" ht="117" customHeight="1">
      <c r="A226" s="240" t="s">
        <v>126</v>
      </c>
      <c r="B226" s="110" t="s">
        <v>22</v>
      </c>
      <c r="C226" s="61" t="s">
        <v>120</v>
      </c>
      <c r="D226" s="54">
        <v>48000</v>
      </c>
      <c r="E226" s="57">
        <v>48000</v>
      </c>
      <c r="F226" s="20">
        <f t="shared" si="14"/>
        <v>100</v>
      </c>
      <c r="G226" s="248">
        <v>100</v>
      </c>
      <c r="H226" s="216"/>
      <c r="I226" s="11" t="s">
        <v>128</v>
      </c>
      <c r="J226" s="196"/>
    </row>
    <row r="227" spans="1:10" ht="101.25" customHeight="1">
      <c r="A227" s="240" t="s">
        <v>113</v>
      </c>
      <c r="B227" s="110" t="s">
        <v>22</v>
      </c>
      <c r="C227" s="61" t="s">
        <v>121</v>
      </c>
      <c r="D227" s="54">
        <v>30000</v>
      </c>
      <c r="E227" s="57">
        <v>23915.3</v>
      </c>
      <c r="F227" s="20">
        <f t="shared" si="14"/>
        <v>79.71766666666666</v>
      </c>
      <c r="G227" s="248">
        <v>100</v>
      </c>
      <c r="H227" s="216" t="s">
        <v>167</v>
      </c>
      <c r="I227" s="11" t="s">
        <v>128</v>
      </c>
      <c r="J227" s="197"/>
    </row>
    <row r="228" spans="1:10" ht="193.5" customHeight="1">
      <c r="A228" s="240" t="s">
        <v>114</v>
      </c>
      <c r="B228" s="110" t="s">
        <v>22</v>
      </c>
      <c r="C228" s="61" t="s">
        <v>120</v>
      </c>
      <c r="D228" s="54">
        <v>37310</v>
      </c>
      <c r="E228" s="57">
        <v>37310</v>
      </c>
      <c r="F228" s="20">
        <f t="shared" si="14"/>
        <v>100</v>
      </c>
      <c r="G228" s="248">
        <v>100</v>
      </c>
      <c r="H228" s="216"/>
      <c r="I228" s="144" t="s">
        <v>128</v>
      </c>
      <c r="J228" s="196"/>
    </row>
    <row r="229" spans="1:10" ht="168.75" customHeight="1">
      <c r="A229" s="240" t="s">
        <v>115</v>
      </c>
      <c r="B229" s="110" t="s">
        <v>22</v>
      </c>
      <c r="C229" s="61" t="s">
        <v>120</v>
      </c>
      <c r="D229" s="54">
        <v>46410</v>
      </c>
      <c r="E229" s="57">
        <v>46410</v>
      </c>
      <c r="F229" s="20">
        <f t="shared" si="14"/>
        <v>100</v>
      </c>
      <c r="G229" s="248">
        <v>100</v>
      </c>
      <c r="H229" s="216"/>
      <c r="I229" s="144" t="s">
        <v>128</v>
      </c>
      <c r="J229" s="196"/>
    </row>
    <row r="230" spans="1:10" ht="168.75" customHeight="1">
      <c r="A230" s="240" t="s">
        <v>116</v>
      </c>
      <c r="B230" s="110" t="s">
        <v>22</v>
      </c>
      <c r="C230" s="61" t="s">
        <v>200</v>
      </c>
      <c r="D230" s="54">
        <v>44912</v>
      </c>
      <c r="E230" s="57">
        <v>15071.24</v>
      </c>
      <c r="F230" s="20">
        <f t="shared" si="14"/>
        <v>33.55726754542216</v>
      </c>
      <c r="G230" s="248">
        <v>100</v>
      </c>
      <c r="H230" s="216" t="s">
        <v>166</v>
      </c>
      <c r="I230" s="144" t="s">
        <v>128</v>
      </c>
      <c r="J230" s="196"/>
    </row>
    <row r="231" spans="1:10" ht="99.75" customHeight="1">
      <c r="A231" s="240" t="s">
        <v>165</v>
      </c>
      <c r="B231" s="110" t="s">
        <v>22</v>
      </c>
      <c r="C231" s="61" t="s">
        <v>139</v>
      </c>
      <c r="D231" s="54">
        <v>104800</v>
      </c>
      <c r="E231" s="57">
        <v>104800</v>
      </c>
      <c r="F231" s="20">
        <f>E231/D231*100</f>
        <v>100</v>
      </c>
      <c r="G231" s="248">
        <v>100</v>
      </c>
      <c r="H231" s="216"/>
      <c r="I231" s="144" t="s">
        <v>128</v>
      </c>
      <c r="J231" s="196"/>
    </row>
    <row r="232" spans="1:10" ht="109.5" customHeight="1">
      <c r="A232" s="240" t="s">
        <v>175</v>
      </c>
      <c r="B232" s="110" t="s">
        <v>22</v>
      </c>
      <c r="C232" s="61" t="s">
        <v>140</v>
      </c>
      <c r="D232" s="54">
        <v>50000</v>
      </c>
      <c r="E232" s="57">
        <v>49843.63</v>
      </c>
      <c r="F232" s="20">
        <f>E232/D232*100</f>
        <v>99.68726</v>
      </c>
      <c r="G232" s="248">
        <v>100</v>
      </c>
      <c r="H232" s="216" t="s">
        <v>167</v>
      </c>
      <c r="I232" s="144" t="s">
        <v>128</v>
      </c>
      <c r="J232" s="196"/>
    </row>
    <row r="233" spans="1:10" ht="136.5" customHeight="1">
      <c r="A233" s="240" t="s">
        <v>135</v>
      </c>
      <c r="B233" s="110" t="s">
        <v>22</v>
      </c>
      <c r="C233" s="61" t="s">
        <v>122</v>
      </c>
      <c r="D233" s="54">
        <v>57000</v>
      </c>
      <c r="E233" s="57">
        <v>57000</v>
      </c>
      <c r="F233" s="20">
        <f>E233/D233*100</f>
        <v>100</v>
      </c>
      <c r="G233" s="248">
        <v>100</v>
      </c>
      <c r="H233" s="216"/>
      <c r="I233" s="144" t="s">
        <v>128</v>
      </c>
      <c r="J233" s="196"/>
    </row>
    <row r="234" spans="1:10" ht="140.25" customHeight="1">
      <c r="A234" s="240" t="s">
        <v>127</v>
      </c>
      <c r="B234" s="110" t="s">
        <v>22</v>
      </c>
      <c r="C234" s="61" t="s">
        <v>122</v>
      </c>
      <c r="D234" s="54">
        <v>90000</v>
      </c>
      <c r="E234" s="57">
        <v>90000</v>
      </c>
      <c r="F234" s="20">
        <f>E234/D234*100</f>
        <v>100</v>
      </c>
      <c r="G234" s="248">
        <v>100</v>
      </c>
      <c r="H234" s="216"/>
      <c r="I234" s="144" t="s">
        <v>128</v>
      </c>
      <c r="J234" s="196"/>
    </row>
    <row r="235" spans="1:10" ht="54.75" customHeight="1">
      <c r="A235" s="120" t="s">
        <v>201</v>
      </c>
      <c r="B235" s="82" t="s">
        <v>5</v>
      </c>
      <c r="C235" s="122" t="s">
        <v>39</v>
      </c>
      <c r="D235" s="123">
        <f>SUM(D236:D240)</f>
        <v>266981</v>
      </c>
      <c r="E235" s="124">
        <f>SUM(E236:E240)</f>
        <v>260653.96000000002</v>
      </c>
      <c r="F235" s="20">
        <f t="shared" si="14"/>
        <v>97.63015345661302</v>
      </c>
      <c r="G235" s="124">
        <v>100</v>
      </c>
      <c r="H235" s="217"/>
      <c r="I235" s="144" t="s">
        <v>128</v>
      </c>
      <c r="J235" s="198"/>
    </row>
    <row r="236" spans="1:10" ht="182.25" customHeight="1">
      <c r="A236" s="240" t="s">
        <v>40</v>
      </c>
      <c r="B236" s="61" t="s">
        <v>22</v>
      </c>
      <c r="C236" s="61" t="s">
        <v>39</v>
      </c>
      <c r="D236" s="54">
        <v>25000</v>
      </c>
      <c r="E236" s="59">
        <v>25000</v>
      </c>
      <c r="F236" s="20">
        <f t="shared" si="14"/>
        <v>100</v>
      </c>
      <c r="G236" s="249">
        <v>100</v>
      </c>
      <c r="H236" s="217"/>
      <c r="I236" s="144" t="s">
        <v>128</v>
      </c>
      <c r="J236" s="198"/>
    </row>
    <row r="237" spans="1:10" ht="161.25" customHeight="1">
      <c r="A237" s="240" t="s">
        <v>134</v>
      </c>
      <c r="B237" s="110" t="s">
        <v>22</v>
      </c>
      <c r="C237" s="61" t="s">
        <v>39</v>
      </c>
      <c r="D237" s="54">
        <v>61500</v>
      </c>
      <c r="E237" s="55">
        <v>61500</v>
      </c>
      <c r="F237" s="20">
        <f t="shared" si="14"/>
        <v>100</v>
      </c>
      <c r="G237" s="249">
        <v>100</v>
      </c>
      <c r="H237" s="217"/>
      <c r="I237" s="144" t="s">
        <v>128</v>
      </c>
      <c r="J237" s="198"/>
    </row>
    <row r="238" spans="1:10" ht="150.75" customHeight="1">
      <c r="A238" s="240" t="s">
        <v>41</v>
      </c>
      <c r="B238" s="110" t="s">
        <v>22</v>
      </c>
      <c r="C238" s="61" t="s">
        <v>39</v>
      </c>
      <c r="D238" s="54">
        <v>61500</v>
      </c>
      <c r="E238" s="55">
        <v>61500</v>
      </c>
      <c r="F238" s="20">
        <f t="shared" si="14"/>
        <v>100</v>
      </c>
      <c r="G238" s="249">
        <v>100</v>
      </c>
      <c r="H238" s="217"/>
      <c r="I238" s="144" t="s">
        <v>128</v>
      </c>
      <c r="J238" s="198"/>
    </row>
    <row r="239" spans="1:10" ht="104.25" customHeight="1">
      <c r="A239" s="240" t="s">
        <v>42</v>
      </c>
      <c r="B239" s="110" t="s">
        <v>22</v>
      </c>
      <c r="C239" s="61" t="s">
        <v>39</v>
      </c>
      <c r="D239" s="54">
        <v>28981</v>
      </c>
      <c r="E239" s="55">
        <v>28981</v>
      </c>
      <c r="F239" s="20">
        <f t="shared" si="14"/>
        <v>100</v>
      </c>
      <c r="G239" s="249">
        <v>100</v>
      </c>
      <c r="H239" s="217"/>
      <c r="I239" s="144" t="s">
        <v>128</v>
      </c>
      <c r="J239" s="198"/>
    </row>
    <row r="240" spans="1:10" ht="165" customHeight="1">
      <c r="A240" s="240" t="s">
        <v>117</v>
      </c>
      <c r="B240" s="110" t="s">
        <v>22</v>
      </c>
      <c r="C240" s="61" t="s">
        <v>120</v>
      </c>
      <c r="D240" s="111">
        <v>90000</v>
      </c>
      <c r="E240" s="112">
        <v>83672.96</v>
      </c>
      <c r="F240" s="20">
        <f t="shared" si="14"/>
        <v>92.96995555555556</v>
      </c>
      <c r="G240" s="249">
        <v>100</v>
      </c>
      <c r="H240" s="216" t="s">
        <v>166</v>
      </c>
      <c r="I240" s="144" t="s">
        <v>128</v>
      </c>
      <c r="J240" s="198"/>
    </row>
    <row r="241" spans="1:10" s="80" customFormat="1" ht="43.5" customHeight="1">
      <c r="A241" s="219" t="s">
        <v>56</v>
      </c>
      <c r="B241" s="113" t="s">
        <v>51</v>
      </c>
      <c r="C241" s="114" t="s">
        <v>39</v>
      </c>
      <c r="D241" s="220">
        <f>D204+D206+D212+D235</f>
        <v>1685448</v>
      </c>
      <c r="E241" s="221">
        <f>E204+E206+E212+E235</f>
        <v>1642965.42</v>
      </c>
      <c r="F241" s="222">
        <f>E241/D241*100</f>
        <v>97.47944878750337</v>
      </c>
      <c r="G241" s="221">
        <v>100</v>
      </c>
      <c r="H241" s="223"/>
      <c r="I241" s="224"/>
      <c r="J241" s="225"/>
    </row>
    <row r="242" spans="1:10" s="5" customFormat="1" ht="21" customHeight="1">
      <c r="A242" s="244" t="s">
        <v>18</v>
      </c>
      <c r="B242" s="65"/>
      <c r="C242" s="64" t="s">
        <v>39</v>
      </c>
      <c r="D242" s="115">
        <f>D52+D176+D199+D241</f>
        <v>470428902</v>
      </c>
      <c r="E242" s="66">
        <f>E52+E176+E199+E241</f>
        <v>464956387.89400005</v>
      </c>
      <c r="F242" s="66">
        <f>E242/D242*100</f>
        <v>98.83669687752307</v>
      </c>
      <c r="G242" s="251">
        <f>(G52+G176+G191+G241)/4</f>
        <v>99.71921739130434</v>
      </c>
      <c r="H242" s="199"/>
      <c r="I242" s="63"/>
      <c r="J242" s="199"/>
    </row>
    <row r="243" spans="1:10" ht="22.5" customHeight="1">
      <c r="A243" s="6" t="s">
        <v>118</v>
      </c>
      <c r="B243" s="229" t="s">
        <v>64</v>
      </c>
      <c r="C243" s="64"/>
      <c r="D243" s="115">
        <f>D53+D176+D199+D241</f>
        <v>454780521</v>
      </c>
      <c r="E243" s="66">
        <f>E53+E176+E199+E241</f>
        <v>448455866.614</v>
      </c>
      <c r="F243" s="66">
        <f>E243/D243*100</f>
        <v>98.6092952327657</v>
      </c>
      <c r="G243" s="62"/>
      <c r="H243" s="199"/>
      <c r="I243" s="63"/>
      <c r="J243" s="199"/>
    </row>
    <row r="244" spans="2:10" ht="16.5">
      <c r="B244" s="283" t="s">
        <v>119</v>
      </c>
      <c r="C244" s="283"/>
      <c r="D244" s="116">
        <f>SUM(D245:D251)</f>
        <v>355596945</v>
      </c>
      <c r="E244" s="141">
        <f>SUM(E245:E251)</f>
        <v>348931529.17</v>
      </c>
      <c r="F244" s="141">
        <f>E244/D244*100</f>
        <v>98.12556999610894</v>
      </c>
      <c r="G244" s="62"/>
      <c r="H244" s="199"/>
      <c r="I244" s="63"/>
      <c r="J244" s="199"/>
    </row>
    <row r="245" spans="2:10" ht="16.5">
      <c r="B245" s="117" t="s">
        <v>11</v>
      </c>
      <c r="C245" s="118"/>
      <c r="D245" s="116">
        <f aca="true" t="shared" si="15" ref="D245:E250">D57+D180+D192</f>
        <v>28966959</v>
      </c>
      <c r="E245" s="141">
        <f t="shared" si="15"/>
        <v>28616107</v>
      </c>
      <c r="F245" s="141">
        <f aca="true" t="shared" si="16" ref="F245:F251">E245/D245*100</f>
        <v>98.78878552629567</v>
      </c>
      <c r="G245" s="62"/>
      <c r="H245" s="199"/>
      <c r="I245" s="63"/>
      <c r="J245" s="199"/>
    </row>
    <row r="246" spans="2:10" ht="16.5">
      <c r="B246" s="117" t="s">
        <v>14</v>
      </c>
      <c r="C246" s="118"/>
      <c r="D246" s="116">
        <f t="shared" si="15"/>
        <v>3671440</v>
      </c>
      <c r="E246" s="141">
        <f t="shared" si="15"/>
        <v>3652781.37</v>
      </c>
      <c r="F246" s="141">
        <f t="shared" si="16"/>
        <v>99.49178986991481</v>
      </c>
      <c r="G246" s="62"/>
      <c r="H246" s="199"/>
      <c r="I246" s="63"/>
      <c r="J246" s="199"/>
    </row>
    <row r="247" spans="2:10" ht="16.5">
      <c r="B247" s="117" t="s">
        <v>12</v>
      </c>
      <c r="C247" s="118"/>
      <c r="D247" s="116">
        <f t="shared" si="15"/>
        <v>224204296</v>
      </c>
      <c r="E247" s="141">
        <f t="shared" si="15"/>
        <v>222989817.97000003</v>
      </c>
      <c r="F247" s="141">
        <f t="shared" si="16"/>
        <v>99.45831634287687</v>
      </c>
      <c r="G247" s="62"/>
      <c r="H247" s="199"/>
      <c r="I247" s="63"/>
      <c r="J247" s="199"/>
    </row>
    <row r="248" spans="2:10" ht="16.5">
      <c r="B248" s="117" t="s">
        <v>15</v>
      </c>
      <c r="C248" s="118"/>
      <c r="D248" s="116">
        <f t="shared" si="15"/>
        <v>7253477</v>
      </c>
      <c r="E248" s="141">
        <f t="shared" si="15"/>
        <v>6761104.47</v>
      </c>
      <c r="F248" s="141">
        <f t="shared" si="16"/>
        <v>93.21191023284419</v>
      </c>
      <c r="G248" s="167"/>
      <c r="H248" s="214"/>
      <c r="I248" s="63"/>
      <c r="J248" s="199"/>
    </row>
    <row r="249" spans="2:10" ht="16.5">
      <c r="B249" s="117" t="s">
        <v>16</v>
      </c>
      <c r="C249" s="118"/>
      <c r="D249" s="116">
        <f t="shared" si="15"/>
        <v>17773146</v>
      </c>
      <c r="E249" s="141">
        <f t="shared" si="15"/>
        <v>16417758.29</v>
      </c>
      <c r="F249" s="141">
        <f t="shared" si="16"/>
        <v>92.37395726113992</v>
      </c>
      <c r="G249" s="167"/>
      <c r="H249" s="214"/>
      <c r="I249" s="63"/>
      <c r="J249" s="199"/>
    </row>
    <row r="250" spans="2:10" ht="16.5">
      <c r="B250" s="117" t="s">
        <v>13</v>
      </c>
      <c r="C250" s="118"/>
      <c r="D250" s="116">
        <f t="shared" si="15"/>
        <v>48669500</v>
      </c>
      <c r="E250" s="141">
        <f t="shared" si="15"/>
        <v>47558296.25</v>
      </c>
      <c r="F250" s="141">
        <f t="shared" si="16"/>
        <v>97.7168375471291</v>
      </c>
      <c r="G250" s="167"/>
      <c r="H250" s="214"/>
      <c r="I250" s="63"/>
      <c r="J250" s="199"/>
    </row>
    <row r="251" spans="2:10" ht="16.5">
      <c r="B251" s="117" t="s">
        <v>17</v>
      </c>
      <c r="C251" s="118"/>
      <c r="D251" s="116">
        <f>D63+D198</f>
        <v>25058127</v>
      </c>
      <c r="E251" s="141">
        <f>E63+E198</f>
        <v>22935663.82</v>
      </c>
      <c r="F251" s="141">
        <f t="shared" si="16"/>
        <v>91.52984107710844</v>
      </c>
      <c r="G251" s="167"/>
      <c r="H251" s="214"/>
      <c r="I251" s="63"/>
      <c r="J251" s="199"/>
    </row>
    <row r="252" spans="2:10" ht="16.5">
      <c r="B252" s="119" t="s">
        <v>60</v>
      </c>
      <c r="C252" s="64"/>
      <c r="D252" s="115">
        <f>D54</f>
        <v>15648381</v>
      </c>
      <c r="E252" s="66">
        <f>E54</f>
        <v>16500521.280000001</v>
      </c>
      <c r="F252" s="66">
        <f>E252/D252*100</f>
        <v>105.44554915936672</v>
      </c>
      <c r="G252" s="167"/>
      <c r="H252" s="214"/>
      <c r="I252" s="152"/>
      <c r="J252" s="199"/>
    </row>
    <row r="253" spans="1:10" ht="68.25" customHeight="1">
      <c r="A253" s="275" t="s">
        <v>177</v>
      </c>
      <c r="B253" s="275"/>
      <c r="C253" s="275"/>
      <c r="D253" s="275"/>
      <c r="E253" s="275"/>
      <c r="F253" s="275"/>
      <c r="G253" s="275"/>
      <c r="H253" s="275"/>
      <c r="I253" s="275"/>
      <c r="J253" s="275"/>
    </row>
    <row r="254" spans="4:10" ht="16.5">
      <c r="D254" s="62"/>
      <c r="E254" s="62"/>
      <c r="F254" s="62"/>
      <c r="G254" s="167"/>
      <c r="H254" s="214"/>
      <c r="I254" s="63"/>
      <c r="J254" s="199"/>
    </row>
  </sheetData>
  <sheetProtection/>
  <mergeCells count="62">
    <mergeCell ref="C201:C202"/>
    <mergeCell ref="J188:J189"/>
    <mergeCell ref="A188:A189"/>
    <mergeCell ref="B188:B189"/>
    <mergeCell ref="J111:J114"/>
    <mergeCell ref="A2:J2"/>
    <mergeCell ref="H201:H202"/>
    <mergeCell ref="J201:J202"/>
    <mergeCell ref="D201:F201"/>
    <mergeCell ref="G201:G202"/>
    <mergeCell ref="I188:I189"/>
    <mergeCell ref="A156:J156"/>
    <mergeCell ref="A163:J163"/>
    <mergeCell ref="G188:G189"/>
    <mergeCell ref="H188:H189"/>
    <mergeCell ref="B244:C244"/>
    <mergeCell ref="D67:F67"/>
    <mergeCell ref="G67:G68"/>
    <mergeCell ref="H67:H68"/>
    <mergeCell ref="A139:G139"/>
    <mergeCell ref="I201:I202"/>
    <mergeCell ref="A177:J177"/>
    <mergeCell ref="A201:A202"/>
    <mergeCell ref="A70:J70"/>
    <mergeCell ref="B201:B202"/>
    <mergeCell ref="A253:J253"/>
    <mergeCell ref="A1:J1"/>
    <mergeCell ref="G3:G4"/>
    <mergeCell ref="H3:H4"/>
    <mergeCell ref="J3:J4"/>
    <mergeCell ref="A3:A4"/>
    <mergeCell ref="B3:B4"/>
    <mergeCell ref="C3:C4"/>
    <mergeCell ref="A174:J174"/>
    <mergeCell ref="H111:H113"/>
    <mergeCell ref="A200:J200"/>
    <mergeCell ref="J107:J110"/>
    <mergeCell ref="H20:H25"/>
    <mergeCell ref="H26:H28"/>
    <mergeCell ref="J26:J28"/>
    <mergeCell ref="I32:I33"/>
    <mergeCell ref="H41:H44"/>
    <mergeCell ref="J67:J68"/>
    <mergeCell ref="J50:J51"/>
    <mergeCell ref="A187:J187"/>
    <mergeCell ref="H92:H93"/>
    <mergeCell ref="C67:C68"/>
    <mergeCell ref="I67:I68"/>
    <mergeCell ref="D3:F3"/>
    <mergeCell ref="I3:I4"/>
    <mergeCell ref="C188:C189"/>
    <mergeCell ref="D188:F188"/>
    <mergeCell ref="H45:H47"/>
    <mergeCell ref="A65:H65"/>
    <mergeCell ref="A66:J66"/>
    <mergeCell ref="B67:B68"/>
    <mergeCell ref="H36:H38"/>
    <mergeCell ref="H7:H9"/>
    <mergeCell ref="A6:J6"/>
    <mergeCell ref="H16:H19"/>
    <mergeCell ref="A67:A68"/>
    <mergeCell ref="H34:H35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scale="33" r:id="rId1"/>
  <headerFooter>
    <oddHeader>&amp;C&amp;P&amp;RФорма 6
</oddHeader>
    <oddFooter>&amp;R
</oddFooter>
  </headerFooter>
  <rowBreaks count="7" manualBreakCount="7">
    <brk id="15" max="255" man="1"/>
    <brk id="30" max="9" man="1"/>
    <brk id="54" max="9" man="1"/>
    <brk id="76" max="9" man="1"/>
    <brk id="135" max="9" man="1"/>
    <brk id="185" max="9" man="1"/>
    <brk id="1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Макеич</cp:lastModifiedBy>
  <cp:lastPrinted>2019-02-27T15:54:04Z</cp:lastPrinted>
  <dcterms:created xsi:type="dcterms:W3CDTF">1996-10-08T23:32:33Z</dcterms:created>
  <dcterms:modified xsi:type="dcterms:W3CDTF">2019-03-19T06:55:52Z</dcterms:modified>
  <cp:category/>
  <cp:version/>
  <cp:contentType/>
  <cp:contentStatus/>
</cp:coreProperties>
</file>