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725" windowHeight="7318" activeTab="0"/>
  </bookViews>
  <sheets>
    <sheet name="Эффективность" sheetId="1" r:id="rId1"/>
  </sheets>
  <definedNames/>
  <calcPr fullCalcOnLoad="1"/>
</workbook>
</file>

<file path=xl/sharedStrings.xml><?xml version="1.0" encoding="utf-8"?>
<sst xmlns="http://schemas.openxmlformats.org/spreadsheetml/2006/main" count="147" uniqueCount="80">
  <si>
    <t>Социально-экономическое развитие пострадавших регионов</t>
  </si>
  <si>
    <t>Брестский облисполком</t>
  </si>
  <si>
    <t>Гомельский облисполком</t>
  </si>
  <si>
    <t>Могилевский облисполком</t>
  </si>
  <si>
    <t>Витебский облисполком</t>
  </si>
  <si>
    <t>Гродненский облисполком</t>
  </si>
  <si>
    <t>Минский облисполком</t>
  </si>
  <si>
    <t>Минский горисполком</t>
  </si>
  <si>
    <t>Радиационная защита и  адресное применение защитных мер</t>
  </si>
  <si>
    <t>Защитные мероприятия в сельскохозяйственном производстве</t>
  </si>
  <si>
    <t>Защитные мероприятия в лесном хозяйстве</t>
  </si>
  <si>
    <t>гектаров</t>
  </si>
  <si>
    <t>км</t>
  </si>
  <si>
    <t>шт</t>
  </si>
  <si>
    <t>Ед.изм.</t>
  </si>
  <si>
    <t>план</t>
  </si>
  <si>
    <t>факт</t>
  </si>
  <si>
    <t>№ п/п</t>
  </si>
  <si>
    <t>Наименование показателя</t>
  </si>
  <si>
    <t>Доля лиц, получивших санаторно-курортное лечение, из числа граждан, пострадавших в результате катастрофы на Чернобыльской АЭС, нуждающихся в санаторно-курортном лечении</t>
  </si>
  <si>
    <t>1.</t>
  </si>
  <si>
    <t>%</t>
  </si>
  <si>
    <t>2.</t>
  </si>
  <si>
    <t>Реализация комплекса защитных мер, обеспечивающих производство продукции, соответствующей республикан-ским и международным нормативам по содержанию ради-онуклидов (цезия-137, стронция-90)</t>
  </si>
  <si>
    <t>3.</t>
  </si>
  <si>
    <t>4.</t>
  </si>
  <si>
    <t>Выполнение научно-исследовательских работ от годового плана</t>
  </si>
  <si>
    <t>6.</t>
  </si>
  <si>
    <t>7.</t>
  </si>
  <si>
    <t>Оздоровление и санаторно-курортное лечение граждан, имеющих на это право</t>
  </si>
  <si>
    <t>Оздоровление и санаторно-курортное лечение детей и подростков, имеющих на это право</t>
  </si>
  <si>
    <t>Социальная защита, медицинское обеспечение, санаторно-курортное лечение и оздоровление пострадавшего населения</t>
  </si>
  <si>
    <t>Выполнение ремонтно-эксплуатационных работ на внутрихозяйственных мелиоративных сетях</t>
  </si>
  <si>
    <t>Проведение радиологического обследования сельскохозяйственных земель</t>
  </si>
  <si>
    <t xml:space="preserve"> Аккредитация подразделений радиационного контроля, Минлесхоз</t>
  </si>
  <si>
    <t>тыс.чел.</t>
  </si>
  <si>
    <t>Степень достижения планового значения</t>
  </si>
  <si>
    <t>Эффективность реализации мероприятий Государственной программы</t>
  </si>
  <si>
    <t>Степень достижения целей мероприятий</t>
  </si>
  <si>
    <t>2. Степень достижения целей мероприятий</t>
  </si>
  <si>
    <t>3. Средний уровень степени достижения целей мероприятий</t>
  </si>
  <si>
    <t>Задача 1. Социальная защита, медицинское обеспечение, санаторно-курортное лечение и оздоровление пострадавшего населения</t>
  </si>
  <si>
    <t>Задача 2. Радиационная защита и  адресное применение защитных мер</t>
  </si>
  <si>
    <t>Задача 3. Социально-экономическое развитие пострадавших регионов</t>
  </si>
  <si>
    <t>Информационное обеспечение</t>
  </si>
  <si>
    <t>Организация и проведение мероприятий к годовщинам чернобыльской катастрофы</t>
  </si>
  <si>
    <t>заданий</t>
  </si>
  <si>
    <t>меропр.</t>
  </si>
  <si>
    <t>Средний уровень степени достижения целей мероприятий</t>
  </si>
  <si>
    <t>4.  Эффективность реализации отдельной задачи</t>
  </si>
  <si>
    <t>4. Научное и информационное обеспечение</t>
  </si>
  <si>
    <t>Научное и информационное обеспечение</t>
  </si>
  <si>
    <t>Наименование задачи</t>
  </si>
  <si>
    <t>Финансирование</t>
  </si>
  <si>
    <t>Степень соответствия объемов финансирования</t>
  </si>
  <si>
    <t>Эффективность реализации
 задачи</t>
  </si>
  <si>
    <t>Значение</t>
  </si>
  <si>
    <t xml:space="preserve">Сумма степеней решения задач </t>
  </si>
  <si>
    <t>Степень достижения задачи 1</t>
  </si>
  <si>
    <t>1. Степень решения задач государственной программы</t>
  </si>
  <si>
    <t>Степень достижения задачи 2</t>
  </si>
  <si>
    <t>Степень достижения задачи 3</t>
  </si>
  <si>
    <t>Выполнение годовых заданий строительства - всего</t>
  </si>
  <si>
    <t>5. Эффективность реализации Государственной программы</t>
  </si>
  <si>
    <t>Эффективность реализации  Государственной программы</t>
  </si>
  <si>
    <t>Выполнение годовых заданий строительства строительства объектов</t>
  </si>
  <si>
    <t>Научное решение медицинских проблем жизнедеятельности на территории радиоактивного загрязнения</t>
  </si>
  <si>
    <t>Научное решение проблем ведения сельского и лесного хозяйства на территории радиоактивного загрязнения</t>
  </si>
  <si>
    <t>Научное решение проблем радиационной защиты населения, управления территориями и социально-экономического развития пострадавших регионов</t>
  </si>
  <si>
    <t>5.</t>
  </si>
  <si>
    <t>Приложение 4</t>
  </si>
  <si>
    <t>Реализация комплекса защитных мер, обеспечивающих производство продукции, соответствующей республиканским и международным нормативам по содержанию радионуклидов (цезия-137, стронция-90)</t>
  </si>
  <si>
    <t>Захоронение объектов, расположенных на отселенных территриях и в реабилитированных населенных пунктах, - всего</t>
  </si>
  <si>
    <t>объектов</t>
  </si>
  <si>
    <t>Возмещение затрат на приобретение средств химической защиты растений</t>
  </si>
  <si>
    <t>Ликвидация объектов, захоронение отходов, требующих специального обращения</t>
  </si>
  <si>
    <t>Фактически</t>
  </si>
  <si>
    <t>Степень соответствия фактического объема финансирования мероприятий плановому объему финансирования в 2018 году</t>
  </si>
  <si>
    <t>Степень достижения задачи 4</t>
  </si>
  <si>
    <t>План по ГП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</si>
</sst>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0000"/>
    <numFmt numFmtId="196" formatCode="0.0000"/>
    <numFmt numFmtId="197" formatCode="0.000"/>
    <numFmt numFmtId="198" formatCode="0.000000"/>
    <numFmt numFmtId="199" formatCode="00"/>
    <numFmt numFmtId="200" formatCode="#,##0.00_р_."/>
    <numFmt numFmtId="201" formatCode="#,##0.0_р_."/>
    <numFmt numFmtId="202" formatCode="#,##0.000_р_."/>
    <numFmt numFmtId="203" formatCode="#,##0_р_."/>
    <numFmt numFmtId="204" formatCode="0.00000000"/>
    <numFmt numFmtId="205" formatCode="0.000000000"/>
    <numFmt numFmtId="206" formatCode="0.0000000"/>
    <numFmt numFmtId="207" formatCode="#,##0.000"/>
    <numFmt numFmtId="208" formatCode="#,##0.0000"/>
    <numFmt numFmtId="209" formatCode="#,##0.00000"/>
    <numFmt numFmtId="210" formatCode="#,##0.000000"/>
  </numFmts>
  <fonts count="44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 vertical="top"/>
    </xf>
    <xf numFmtId="207" fontId="5" fillId="0" borderId="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188" fontId="5" fillId="0" borderId="14" xfId="0" applyNumberFormat="1" applyFont="1" applyFill="1" applyBorder="1" applyAlignment="1">
      <alignment horizontal="center" vertical="top"/>
    </xf>
    <xf numFmtId="188" fontId="5" fillId="0" borderId="15" xfId="0" applyNumberFormat="1" applyFont="1" applyFill="1" applyBorder="1" applyAlignment="1">
      <alignment horizontal="center" vertical="top"/>
    </xf>
    <xf numFmtId="188" fontId="5" fillId="0" borderId="17" xfId="0" applyNumberFormat="1" applyFont="1" applyFill="1" applyBorder="1" applyAlignment="1">
      <alignment horizontal="center" vertical="top"/>
    </xf>
    <xf numFmtId="197" fontId="5" fillId="0" borderId="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88" fontId="5" fillId="0" borderId="11" xfId="0" applyNumberFormat="1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188" fontId="5" fillId="0" borderId="11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6" fontId="6" fillId="0" borderId="0" xfId="0" applyNumberFormat="1" applyFont="1" applyFill="1" applyBorder="1" applyAlignment="1">
      <alignment horizontal="center" vertical="center"/>
    </xf>
    <xf numFmtId="188" fontId="9" fillId="0" borderId="13" xfId="0" applyNumberFormat="1" applyFont="1" applyFill="1" applyBorder="1" applyAlignment="1">
      <alignment horizontal="center" vertical="center"/>
    </xf>
    <xf numFmtId="188" fontId="9" fillId="0" borderId="13" xfId="0" applyNumberFormat="1" applyFont="1" applyFill="1" applyBorder="1" applyAlignment="1">
      <alignment horizontal="right" vertical="center"/>
    </xf>
    <xf numFmtId="208" fontId="9" fillId="0" borderId="13" xfId="0" applyNumberFormat="1" applyFont="1" applyFill="1" applyBorder="1" applyAlignment="1">
      <alignment vertical="center"/>
    </xf>
    <xf numFmtId="207" fontId="9" fillId="0" borderId="13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96" fontId="5" fillId="0" borderId="0" xfId="0" applyNumberFormat="1" applyFont="1" applyFill="1" applyAlignment="1">
      <alignment/>
    </xf>
    <xf numFmtId="207" fontId="5" fillId="0" borderId="17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vertical="top" wrapText="1"/>
    </xf>
    <xf numFmtId="188" fontId="5" fillId="0" borderId="14" xfId="0" applyNumberFormat="1" applyFont="1" applyFill="1" applyBorder="1" applyAlignment="1">
      <alignment horizontal="right" vertical="top" wrapText="1"/>
    </xf>
    <xf numFmtId="188" fontId="5" fillId="0" borderId="15" xfId="0" applyNumberFormat="1" applyFont="1" applyFill="1" applyBorder="1" applyAlignment="1">
      <alignment horizontal="right" vertical="top"/>
    </xf>
    <xf numFmtId="188" fontId="5" fillId="0" borderId="17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right" vertical="top"/>
    </xf>
    <xf numFmtId="207" fontId="5" fillId="0" borderId="18" xfId="0" applyNumberFormat="1" applyFont="1" applyFill="1" applyBorder="1" applyAlignment="1">
      <alignment horizontal="center" vertical="top"/>
    </xf>
    <xf numFmtId="207" fontId="5" fillId="0" borderId="19" xfId="0" applyNumberFormat="1" applyFont="1" applyFill="1" applyBorder="1" applyAlignment="1">
      <alignment horizontal="center" vertical="top"/>
    </xf>
    <xf numFmtId="207" fontId="5" fillId="0" borderId="2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center" wrapText="1"/>
    </xf>
    <xf numFmtId="209" fontId="6" fillId="0" borderId="11" xfId="0" applyNumberFormat="1" applyFont="1" applyFill="1" applyBorder="1" applyAlignment="1">
      <alignment horizontal="center" vertical="center" wrapText="1"/>
    </xf>
    <xf numFmtId="209" fontId="5" fillId="0" borderId="0" xfId="0" applyNumberFormat="1" applyFont="1" applyFill="1" applyBorder="1" applyAlignment="1">
      <alignment horizontal="center" vertical="top" wrapText="1"/>
    </xf>
    <xf numFmtId="209" fontId="6" fillId="0" borderId="12" xfId="0" applyNumberFormat="1" applyFont="1" applyFill="1" applyBorder="1" applyAlignment="1">
      <alignment horizontal="center" vertical="top" wrapText="1"/>
    </xf>
    <xf numFmtId="209" fontId="5" fillId="0" borderId="11" xfId="0" applyNumberFormat="1" applyFont="1" applyFill="1" applyBorder="1" applyAlignment="1">
      <alignment horizontal="center" vertical="top" wrapText="1"/>
    </xf>
    <xf numFmtId="209" fontId="5" fillId="0" borderId="0" xfId="0" applyNumberFormat="1" applyFont="1" applyFill="1" applyBorder="1" applyAlignment="1">
      <alignment horizontal="center" vertical="center" wrapText="1"/>
    </xf>
    <xf numFmtId="209" fontId="6" fillId="0" borderId="11" xfId="0" applyNumberFormat="1" applyFont="1" applyFill="1" applyBorder="1" applyAlignment="1">
      <alignment horizontal="center" vertical="top" wrapText="1"/>
    </xf>
    <xf numFmtId="209" fontId="5" fillId="0" borderId="15" xfId="0" applyNumberFormat="1" applyFont="1" applyFill="1" applyBorder="1" applyAlignment="1">
      <alignment horizontal="center" vertical="top" wrapText="1"/>
    </xf>
    <xf numFmtId="209" fontId="6" fillId="0" borderId="12" xfId="0" applyNumberFormat="1" applyFont="1" applyFill="1" applyBorder="1" applyAlignment="1">
      <alignment horizontal="center" vertical="center"/>
    </xf>
    <xf numFmtId="195" fontId="5" fillId="0" borderId="14" xfId="0" applyNumberFormat="1" applyFont="1" applyFill="1" applyBorder="1" applyAlignment="1">
      <alignment horizontal="center" vertical="center"/>
    </xf>
    <xf numFmtId="195" fontId="5" fillId="0" borderId="12" xfId="0" applyNumberFormat="1" applyFont="1" applyFill="1" applyBorder="1" applyAlignment="1">
      <alignment horizontal="center" vertical="center" wrapText="1"/>
    </xf>
    <xf numFmtId="209" fontId="5" fillId="0" borderId="10" xfId="0" applyNumberFormat="1" applyFont="1" applyFill="1" applyBorder="1" applyAlignment="1">
      <alignment horizontal="center" vertical="top" wrapText="1"/>
    </xf>
    <xf numFmtId="188" fontId="5" fillId="0" borderId="0" xfId="0" applyNumberFormat="1" applyFont="1" applyFill="1" applyBorder="1" applyAlignment="1">
      <alignment horizontal="right" vertical="top" wrapText="1"/>
    </xf>
    <xf numFmtId="188" fontId="5" fillId="0" borderId="0" xfId="0" applyNumberFormat="1" applyFont="1" applyFill="1" applyBorder="1" applyAlignment="1">
      <alignment horizontal="right" vertical="top"/>
    </xf>
    <xf numFmtId="188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center"/>
    </xf>
    <xf numFmtId="11" fontId="5" fillId="0" borderId="13" xfId="0" applyNumberFormat="1" applyFont="1" applyFill="1" applyBorder="1" applyAlignment="1">
      <alignment horizontal="center" vertical="top" wrapText="1"/>
    </xf>
    <xf numFmtId="11" fontId="5" fillId="0" borderId="2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209" fontId="5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60" workbookViewId="0" topLeftCell="A55">
      <selection activeCell="F67" sqref="F67:F69"/>
    </sheetView>
  </sheetViews>
  <sheetFormatPr defaultColWidth="9.140625" defaultRowHeight="12.75"/>
  <cols>
    <col min="1" max="1" width="4.28125" style="23" customWidth="1"/>
    <col min="2" max="2" width="62.140625" style="4" customWidth="1"/>
    <col min="3" max="3" width="14.8515625" style="15" customWidth="1"/>
    <col min="4" max="4" width="16.7109375" style="4" customWidth="1"/>
    <col min="5" max="5" width="18.8515625" style="4" customWidth="1"/>
    <col min="6" max="6" width="23.7109375" style="4" customWidth="1"/>
    <col min="7" max="16384" width="9.140625" style="4" customWidth="1"/>
  </cols>
  <sheetData>
    <row r="1" ht="16.5">
      <c r="F1" s="4" t="s">
        <v>70</v>
      </c>
    </row>
    <row r="2" spans="1:6" ht="18.75" customHeight="1">
      <c r="A2" s="130" t="s">
        <v>37</v>
      </c>
      <c r="B2" s="130"/>
      <c r="C2" s="130"/>
      <c r="D2" s="130"/>
      <c r="E2" s="130"/>
      <c r="F2" s="130"/>
    </row>
    <row r="3" spans="1:6" ht="16.5">
      <c r="A3" s="136" t="s">
        <v>59</v>
      </c>
      <c r="B3" s="136"/>
      <c r="C3" s="136"/>
      <c r="D3" s="136"/>
      <c r="E3" s="136"/>
      <c r="F3" s="136"/>
    </row>
    <row r="4" spans="1:6" ht="32.25" customHeight="1">
      <c r="A4" s="121" t="s">
        <v>17</v>
      </c>
      <c r="B4" s="123" t="s">
        <v>18</v>
      </c>
      <c r="C4" s="124" t="s">
        <v>14</v>
      </c>
      <c r="D4" s="129" t="s">
        <v>15</v>
      </c>
      <c r="E4" s="129" t="s">
        <v>16</v>
      </c>
      <c r="F4" s="125" t="s">
        <v>36</v>
      </c>
    </row>
    <row r="5" spans="1:6" ht="7.5" customHeight="1">
      <c r="A5" s="122"/>
      <c r="B5" s="123"/>
      <c r="C5" s="124"/>
      <c r="D5" s="129"/>
      <c r="E5" s="129"/>
      <c r="F5" s="126"/>
    </row>
    <row r="6" spans="1:6" s="1" customFormat="1" ht="25.5" customHeight="1">
      <c r="A6" s="131" t="s">
        <v>41</v>
      </c>
      <c r="B6" s="132"/>
      <c r="C6" s="132"/>
      <c r="D6" s="132"/>
      <c r="E6" s="132"/>
      <c r="F6" s="132"/>
    </row>
    <row r="7" spans="1:6" s="1" customFormat="1" ht="33" customHeight="1">
      <c r="A7" s="20" t="s">
        <v>20</v>
      </c>
      <c r="B7" s="21" t="s">
        <v>29</v>
      </c>
      <c r="C7" s="22" t="s">
        <v>35</v>
      </c>
      <c r="D7" s="20">
        <v>0.3</v>
      </c>
      <c r="E7" s="20">
        <v>0.3</v>
      </c>
      <c r="F7" s="99">
        <f>IF(E7/D7&gt;1,1,E7/D7)</f>
        <v>1</v>
      </c>
    </row>
    <row r="8" spans="1:6" s="1" customFormat="1" ht="33.75" customHeight="1">
      <c r="A8" s="20" t="s">
        <v>22</v>
      </c>
      <c r="B8" s="21" t="s">
        <v>30</v>
      </c>
      <c r="C8" s="22" t="s">
        <v>35</v>
      </c>
      <c r="D8" s="20">
        <v>82.1</v>
      </c>
      <c r="E8" s="76">
        <v>87.6</v>
      </c>
      <c r="F8" s="99">
        <f>IF(E8/D8&gt;1,1,E8/D8)</f>
        <v>1</v>
      </c>
    </row>
    <row r="9" spans="1:6" s="1" customFormat="1" ht="18" customHeight="1">
      <c r="A9" s="53"/>
      <c r="B9" s="54" t="s">
        <v>58</v>
      </c>
      <c r="C9" s="55"/>
      <c r="D9" s="53"/>
      <c r="E9" s="53"/>
      <c r="F9" s="100">
        <f>(F7+F8)/2</f>
        <v>1</v>
      </c>
    </row>
    <row r="10" spans="1:6" s="1" customFormat="1" ht="15" customHeight="1">
      <c r="A10" s="20"/>
      <c r="B10" s="133" t="s">
        <v>42</v>
      </c>
      <c r="C10" s="133"/>
      <c r="D10" s="133"/>
      <c r="E10" s="133"/>
      <c r="F10" s="133"/>
    </row>
    <row r="11" spans="2:6" ht="20.25" customHeight="1">
      <c r="B11" s="134" t="s">
        <v>9</v>
      </c>
      <c r="C11" s="134"/>
      <c r="D11" s="134"/>
      <c r="E11" s="134"/>
      <c r="F11" s="134"/>
    </row>
    <row r="12" spans="1:6" s="3" customFormat="1" ht="69.75" customHeight="1">
      <c r="A12" s="30" t="s">
        <v>20</v>
      </c>
      <c r="B12" s="86" t="s">
        <v>71</v>
      </c>
      <c r="C12" s="29" t="s">
        <v>21</v>
      </c>
      <c r="D12" s="56">
        <v>100</v>
      </c>
      <c r="E12" s="96">
        <f>SUM(E13:E18)/6</f>
        <v>100.40833333333335</v>
      </c>
      <c r="F12" s="101">
        <f>IF(E12/D12&gt;1,1,E12/D12)</f>
        <v>1</v>
      </c>
    </row>
    <row r="13" spans="2:6" ht="18.75" customHeight="1">
      <c r="B13" s="9" t="s">
        <v>1</v>
      </c>
      <c r="C13" s="14"/>
      <c r="D13" s="13">
        <v>100</v>
      </c>
      <c r="E13" s="97">
        <v>100</v>
      </c>
      <c r="F13" s="99">
        <f aca="true" t="shared" si="0" ref="F13:F18">IF(E13/D13&gt;1,1,E13/D13)</f>
        <v>1</v>
      </c>
    </row>
    <row r="14" spans="2:6" ht="18.75" customHeight="1">
      <c r="B14" s="9" t="s">
        <v>4</v>
      </c>
      <c r="C14" s="14"/>
      <c r="D14" s="13">
        <v>100</v>
      </c>
      <c r="E14" s="97">
        <v>100</v>
      </c>
      <c r="F14" s="99">
        <f t="shared" si="0"/>
        <v>1</v>
      </c>
    </row>
    <row r="15" spans="2:6" ht="18.75" customHeight="1">
      <c r="B15" s="9" t="s">
        <v>2</v>
      </c>
      <c r="C15" s="14"/>
      <c r="D15" s="13">
        <v>100</v>
      </c>
      <c r="E15" s="97">
        <v>100.14</v>
      </c>
      <c r="F15" s="99">
        <f t="shared" si="0"/>
        <v>1</v>
      </c>
    </row>
    <row r="16" spans="2:6" ht="18.75" customHeight="1">
      <c r="B16" s="9" t="s">
        <v>5</v>
      </c>
      <c r="C16" s="14"/>
      <c r="D16" s="13">
        <v>100</v>
      </c>
      <c r="E16" s="97">
        <v>99.74</v>
      </c>
      <c r="F16" s="99">
        <f t="shared" si="0"/>
        <v>0.9974</v>
      </c>
    </row>
    <row r="17" spans="2:6" ht="18.75" customHeight="1">
      <c r="B17" s="9" t="s">
        <v>6</v>
      </c>
      <c r="C17" s="14"/>
      <c r="D17" s="13">
        <v>100</v>
      </c>
      <c r="E17" s="97">
        <v>100.24</v>
      </c>
      <c r="F17" s="99">
        <f t="shared" si="0"/>
        <v>1</v>
      </c>
    </row>
    <row r="18" spans="2:6" ht="18.75" customHeight="1">
      <c r="B18" s="9" t="s">
        <v>3</v>
      </c>
      <c r="C18" s="14"/>
      <c r="D18" s="13">
        <v>100</v>
      </c>
      <c r="E18" s="97">
        <v>102.33</v>
      </c>
      <c r="F18" s="99">
        <f t="shared" si="0"/>
        <v>1</v>
      </c>
    </row>
    <row r="19" spans="1:6" ht="30" customHeight="1">
      <c r="A19" s="30" t="s">
        <v>22</v>
      </c>
      <c r="B19" s="28" t="s">
        <v>74</v>
      </c>
      <c r="C19" s="29" t="s">
        <v>11</v>
      </c>
      <c r="D19" s="56">
        <f>D20</f>
        <v>37</v>
      </c>
      <c r="E19" s="96">
        <f>E20</f>
        <v>28</v>
      </c>
      <c r="F19" s="101">
        <f aca="true" t="shared" si="1" ref="F19:F30">IF(E19/D19&gt;1,1,E19/D19)</f>
        <v>0.7567567567567568</v>
      </c>
    </row>
    <row r="20" spans="2:6" ht="18.75" customHeight="1">
      <c r="B20" s="9" t="s">
        <v>3</v>
      </c>
      <c r="C20" s="14"/>
      <c r="D20" s="13">
        <v>37</v>
      </c>
      <c r="E20" s="97">
        <v>28</v>
      </c>
      <c r="F20" s="99">
        <f t="shared" si="1"/>
        <v>0.7567567567567568</v>
      </c>
    </row>
    <row r="21" spans="1:6" ht="36" customHeight="1">
      <c r="A21" s="30" t="s">
        <v>24</v>
      </c>
      <c r="B21" s="28" t="s">
        <v>32</v>
      </c>
      <c r="C21" s="29" t="s">
        <v>12</v>
      </c>
      <c r="D21" s="56">
        <f>D22+D23+D24</f>
        <v>1483.8</v>
      </c>
      <c r="E21" s="96">
        <f>E22+E23+E24</f>
        <v>1423.8</v>
      </c>
      <c r="F21" s="101">
        <f t="shared" si="1"/>
        <v>0.959563283461383</v>
      </c>
    </row>
    <row r="22" spans="2:6" ht="16.5">
      <c r="B22" s="9" t="s">
        <v>1</v>
      </c>
      <c r="C22" s="14"/>
      <c r="D22" s="13">
        <v>60</v>
      </c>
      <c r="E22" s="97">
        <v>0</v>
      </c>
      <c r="F22" s="99">
        <f t="shared" si="1"/>
        <v>0</v>
      </c>
    </row>
    <row r="23" spans="2:6" ht="16.5">
      <c r="B23" s="9" t="s">
        <v>2</v>
      </c>
      <c r="C23" s="14"/>
      <c r="D23" s="13">
        <v>1300</v>
      </c>
      <c r="E23" s="97">
        <v>1300</v>
      </c>
      <c r="F23" s="99">
        <f t="shared" si="1"/>
        <v>1</v>
      </c>
    </row>
    <row r="24" spans="2:6" ht="16.5">
      <c r="B24" s="9" t="s">
        <v>3</v>
      </c>
      <c r="C24" s="14"/>
      <c r="D24" s="13">
        <v>123.8</v>
      </c>
      <c r="E24" s="97">
        <v>123.8</v>
      </c>
      <c r="F24" s="99">
        <f t="shared" si="1"/>
        <v>1</v>
      </c>
    </row>
    <row r="25" spans="1:6" ht="33.75" customHeight="1">
      <c r="A25" s="30" t="s">
        <v>25</v>
      </c>
      <c r="B25" s="28" t="s">
        <v>33</v>
      </c>
      <c r="C25" s="29" t="s">
        <v>11</v>
      </c>
      <c r="D25" s="56">
        <f>SUM(D26:D30)</f>
        <v>216109</v>
      </c>
      <c r="E25" s="96">
        <f>SUM(E26:E30)</f>
        <v>215547</v>
      </c>
      <c r="F25" s="101">
        <f t="shared" si="1"/>
        <v>0.9973994604574543</v>
      </c>
    </row>
    <row r="26" spans="2:6" ht="16.5">
      <c r="B26" s="9" t="s">
        <v>1</v>
      </c>
      <c r="C26" s="14"/>
      <c r="D26" s="13">
        <v>3140</v>
      </c>
      <c r="E26" s="97">
        <v>2944</v>
      </c>
      <c r="F26" s="99">
        <f t="shared" si="1"/>
        <v>0.9375796178343949</v>
      </c>
    </row>
    <row r="27" spans="2:6" ht="16.5">
      <c r="B27" s="9" t="s">
        <v>2</v>
      </c>
      <c r="C27" s="14"/>
      <c r="D27" s="13">
        <v>148427</v>
      </c>
      <c r="E27" s="97">
        <v>147900</v>
      </c>
      <c r="F27" s="99">
        <f t="shared" si="1"/>
        <v>0.996449433054633</v>
      </c>
    </row>
    <row r="28" spans="2:6" ht="16.5">
      <c r="B28" s="9" t="s">
        <v>5</v>
      </c>
      <c r="C28" s="14"/>
      <c r="D28" s="13">
        <v>7734</v>
      </c>
      <c r="E28" s="97">
        <v>7734</v>
      </c>
      <c r="F28" s="99">
        <f t="shared" si="1"/>
        <v>1</v>
      </c>
    </row>
    <row r="29" spans="2:6" ht="16.5">
      <c r="B29" s="9" t="s">
        <v>6</v>
      </c>
      <c r="C29" s="14"/>
      <c r="D29" s="13">
        <v>14317</v>
      </c>
      <c r="E29" s="97">
        <v>14302</v>
      </c>
      <c r="F29" s="99">
        <f t="shared" si="1"/>
        <v>0.9989522944750995</v>
      </c>
    </row>
    <row r="30" spans="1:6" ht="16.5">
      <c r="A30" s="57"/>
      <c r="B30" s="9" t="s">
        <v>3</v>
      </c>
      <c r="C30" s="14"/>
      <c r="D30" s="13">
        <v>42491</v>
      </c>
      <c r="E30" s="97">
        <v>42667</v>
      </c>
      <c r="F30" s="99">
        <f t="shared" si="1"/>
        <v>1</v>
      </c>
    </row>
    <row r="31" spans="2:6" ht="21" customHeight="1">
      <c r="B31" s="135" t="s">
        <v>10</v>
      </c>
      <c r="C31" s="135"/>
      <c r="D31" s="135"/>
      <c r="E31" s="135"/>
      <c r="F31" s="135"/>
    </row>
    <row r="32" spans="1:6" s="5" customFormat="1" ht="33" customHeight="1">
      <c r="A32" s="30" t="s">
        <v>69</v>
      </c>
      <c r="B32" s="83" t="s">
        <v>34</v>
      </c>
      <c r="C32" s="84" t="s">
        <v>13</v>
      </c>
      <c r="D32" s="85">
        <v>1</v>
      </c>
      <c r="E32" s="85">
        <v>1</v>
      </c>
      <c r="F32" s="101">
        <f>IF(E32/D32&gt;1,1,E32/D32)</f>
        <v>1</v>
      </c>
    </row>
    <row r="33" spans="1:6" s="5" customFormat="1" ht="25.5" customHeight="1">
      <c r="A33" s="30"/>
      <c r="B33" s="138" t="s">
        <v>75</v>
      </c>
      <c r="C33" s="138"/>
      <c r="D33" s="138"/>
      <c r="E33" s="138"/>
      <c r="F33" s="138"/>
    </row>
    <row r="34" spans="1:6" s="5" customFormat="1" ht="37.5" customHeight="1">
      <c r="A34" s="89" t="s">
        <v>27</v>
      </c>
      <c r="B34" s="90" t="s">
        <v>72</v>
      </c>
      <c r="C34" s="91" t="s">
        <v>73</v>
      </c>
      <c r="D34" s="92">
        <f>D35+D36</f>
        <v>686</v>
      </c>
      <c r="E34" s="92">
        <f>E35+E36</f>
        <v>1010</v>
      </c>
      <c r="F34" s="101">
        <f>IF(E34/D34&gt;1,1,E34/D34)</f>
        <v>1</v>
      </c>
    </row>
    <row r="35" spans="1:6" s="5" customFormat="1" ht="26.25" customHeight="1">
      <c r="A35" s="87"/>
      <c r="B35" s="9" t="s">
        <v>2</v>
      </c>
      <c r="C35" s="2"/>
      <c r="D35" s="88">
        <v>316</v>
      </c>
      <c r="E35" s="88">
        <v>360</v>
      </c>
      <c r="F35" s="102">
        <f>IF(E35/D35&gt;1,1,E35/D35)</f>
        <v>1</v>
      </c>
    </row>
    <row r="36" spans="1:6" s="5" customFormat="1" ht="33" customHeight="1">
      <c r="A36" s="87"/>
      <c r="B36" s="9" t="s">
        <v>3</v>
      </c>
      <c r="C36" s="2"/>
      <c r="D36" s="88">
        <v>370</v>
      </c>
      <c r="E36" s="88">
        <v>650</v>
      </c>
      <c r="F36" s="102">
        <f>IF(E36/D36&gt;1,1,E36/D36)</f>
        <v>1</v>
      </c>
    </row>
    <row r="37" spans="1:6" s="5" customFormat="1" ht="33" customHeight="1">
      <c r="A37" s="53"/>
      <c r="B37" s="68" t="s">
        <v>60</v>
      </c>
      <c r="C37" s="69"/>
      <c r="D37" s="70"/>
      <c r="E37" s="70"/>
      <c r="F37" s="98">
        <f>(F12+F19+F21+F25+F30+F36)/6</f>
        <v>0.9522865834459323</v>
      </c>
    </row>
    <row r="38" spans="2:6" ht="23.25" customHeight="1">
      <c r="B38" s="127" t="s">
        <v>43</v>
      </c>
      <c r="C38" s="127"/>
      <c r="D38" s="127"/>
      <c r="E38" s="127"/>
      <c r="F38" s="128"/>
    </row>
    <row r="39" spans="1:6" s="5" customFormat="1" ht="15">
      <c r="A39" s="30"/>
      <c r="B39" s="60" t="s">
        <v>62</v>
      </c>
      <c r="C39" s="27" t="s">
        <v>21</v>
      </c>
      <c r="D39" s="58">
        <v>100</v>
      </c>
      <c r="E39" s="59">
        <f>SUM(E40:E46)/7</f>
        <v>100.57142857142857</v>
      </c>
      <c r="F39" s="101">
        <f aca="true" t="shared" si="2" ref="F39:F46">IF(E39/D39&gt;1,1,E39/D39)</f>
        <v>1</v>
      </c>
    </row>
    <row r="40" spans="1:8" s="5" customFormat="1" ht="15">
      <c r="A40" s="23" t="s">
        <v>20</v>
      </c>
      <c r="B40" s="9" t="s">
        <v>1</v>
      </c>
      <c r="C40" s="16"/>
      <c r="D40" s="17">
        <v>100</v>
      </c>
      <c r="E40" s="18">
        <v>100</v>
      </c>
      <c r="F40" s="99">
        <f t="shared" si="2"/>
        <v>1</v>
      </c>
      <c r="H40" s="73"/>
    </row>
    <row r="41" spans="1:6" s="5" customFormat="1" ht="15">
      <c r="A41" s="23" t="s">
        <v>22</v>
      </c>
      <c r="B41" s="9" t="s">
        <v>4</v>
      </c>
      <c r="C41" s="16"/>
      <c r="D41" s="17">
        <v>100</v>
      </c>
      <c r="E41" s="18">
        <v>100</v>
      </c>
      <c r="F41" s="99">
        <f t="shared" si="2"/>
        <v>1</v>
      </c>
    </row>
    <row r="42" spans="1:6" s="5" customFormat="1" ht="15">
      <c r="A42" s="23" t="s">
        <v>24</v>
      </c>
      <c r="B42" s="9" t="s">
        <v>2</v>
      </c>
      <c r="C42" s="16"/>
      <c r="D42" s="17">
        <v>100</v>
      </c>
      <c r="E42" s="18">
        <v>104</v>
      </c>
      <c r="F42" s="99">
        <f t="shared" si="2"/>
        <v>1</v>
      </c>
    </row>
    <row r="43" spans="1:6" s="5" customFormat="1" ht="15">
      <c r="A43" s="23" t="s">
        <v>25</v>
      </c>
      <c r="B43" s="9" t="s">
        <v>5</v>
      </c>
      <c r="C43" s="16"/>
      <c r="D43" s="17">
        <v>100</v>
      </c>
      <c r="E43" s="18">
        <v>100</v>
      </c>
      <c r="F43" s="99">
        <f t="shared" si="2"/>
        <v>1</v>
      </c>
    </row>
    <row r="44" spans="1:6" s="5" customFormat="1" ht="15">
      <c r="A44" s="23" t="s">
        <v>69</v>
      </c>
      <c r="B44" s="9" t="s">
        <v>6</v>
      </c>
      <c r="C44" s="16"/>
      <c r="D44" s="17">
        <v>100</v>
      </c>
      <c r="E44" s="18">
        <v>100</v>
      </c>
      <c r="F44" s="99">
        <f t="shared" si="2"/>
        <v>1</v>
      </c>
    </row>
    <row r="45" spans="1:6" s="5" customFormat="1" ht="15">
      <c r="A45" s="23" t="s">
        <v>27</v>
      </c>
      <c r="B45" s="9" t="s">
        <v>3</v>
      </c>
      <c r="C45" s="16"/>
      <c r="D45" s="17">
        <v>100</v>
      </c>
      <c r="E45" s="18">
        <v>100</v>
      </c>
      <c r="F45" s="99">
        <f t="shared" si="2"/>
        <v>1</v>
      </c>
    </row>
    <row r="46" spans="1:6" s="5" customFormat="1" ht="15">
      <c r="A46" s="23" t="s">
        <v>28</v>
      </c>
      <c r="B46" s="19" t="s">
        <v>7</v>
      </c>
      <c r="C46" s="16"/>
      <c r="D46" s="5">
        <v>100</v>
      </c>
      <c r="E46" s="18">
        <v>100</v>
      </c>
      <c r="F46" s="99">
        <f t="shared" si="2"/>
        <v>1</v>
      </c>
    </row>
    <row r="47" spans="1:6" s="5" customFormat="1" ht="22.5" customHeight="1">
      <c r="A47" s="27"/>
      <c r="B47" s="68" t="s">
        <v>61</v>
      </c>
      <c r="C47" s="69"/>
      <c r="D47" s="70"/>
      <c r="E47" s="70"/>
      <c r="F47" s="98">
        <f>SUM(F40:F46)/7</f>
        <v>1</v>
      </c>
    </row>
    <row r="48" spans="1:6" s="5" customFormat="1" ht="25.5" customHeight="1">
      <c r="A48" s="137" t="s">
        <v>50</v>
      </c>
      <c r="B48" s="137"/>
      <c r="C48" s="137"/>
      <c r="D48" s="137"/>
      <c r="E48" s="137"/>
      <c r="F48" s="137"/>
    </row>
    <row r="49" spans="1:6" s="5" customFormat="1" ht="30">
      <c r="A49" s="32" t="s">
        <v>20</v>
      </c>
      <c r="B49" s="82" t="s">
        <v>66</v>
      </c>
      <c r="C49" s="20" t="s">
        <v>46</v>
      </c>
      <c r="D49" s="32">
        <v>1</v>
      </c>
      <c r="E49" s="32">
        <v>1</v>
      </c>
      <c r="F49" s="99">
        <f>IF(E49/D49&gt;1,1,E49/D49)</f>
        <v>1</v>
      </c>
    </row>
    <row r="50" spans="1:6" s="5" customFormat="1" ht="30">
      <c r="A50" s="23" t="s">
        <v>22</v>
      </c>
      <c r="B50" s="24" t="s">
        <v>67</v>
      </c>
      <c r="C50" s="25" t="s">
        <v>46</v>
      </c>
      <c r="D50" s="23">
        <v>6</v>
      </c>
      <c r="E50" s="23">
        <v>6</v>
      </c>
      <c r="F50" s="99">
        <f>IF(E50/D50&gt;1,1,E50/D50)</f>
        <v>1</v>
      </c>
    </row>
    <row r="51" spans="1:6" s="5" customFormat="1" ht="45">
      <c r="A51" s="23" t="s">
        <v>24</v>
      </c>
      <c r="B51" s="24" t="s">
        <v>68</v>
      </c>
      <c r="C51" s="25" t="s">
        <v>46</v>
      </c>
      <c r="D51" s="23">
        <v>17</v>
      </c>
      <c r="E51" s="23">
        <v>22</v>
      </c>
      <c r="F51" s="99">
        <f>IF(E51/D51&gt;1,1,E51/D51)</f>
        <v>1</v>
      </c>
    </row>
    <row r="52" spans="1:6" s="5" customFormat="1" ht="15">
      <c r="A52" s="23" t="s">
        <v>25</v>
      </c>
      <c r="B52" s="24" t="s">
        <v>44</v>
      </c>
      <c r="C52" s="25" t="s">
        <v>47</v>
      </c>
      <c r="D52" s="23">
        <v>4</v>
      </c>
      <c r="E52" s="23">
        <v>4</v>
      </c>
      <c r="F52" s="99">
        <f>IF(E52/D52&gt;1,1,E52/D52)</f>
        <v>1</v>
      </c>
    </row>
    <row r="53" spans="1:6" s="5" customFormat="1" ht="30">
      <c r="A53" s="23" t="s">
        <v>69</v>
      </c>
      <c r="B53" s="24" t="s">
        <v>45</v>
      </c>
      <c r="C53" s="25" t="s">
        <v>47</v>
      </c>
      <c r="D53" s="23">
        <v>2</v>
      </c>
      <c r="E53" s="23">
        <v>2</v>
      </c>
      <c r="F53" s="99">
        <f>IF(E53/D53&gt;1,1,E53/D53)</f>
        <v>1</v>
      </c>
    </row>
    <row r="54" spans="1:6" s="5" customFormat="1" ht="17.25" customHeight="1">
      <c r="A54" s="53"/>
      <c r="B54" s="54" t="s">
        <v>78</v>
      </c>
      <c r="C54" s="55"/>
      <c r="D54" s="53"/>
      <c r="E54" s="53"/>
      <c r="F54" s="103">
        <f>(F49+F50+F51+F52+F53)/5</f>
        <v>1</v>
      </c>
    </row>
    <row r="55" spans="1:6" s="5" customFormat="1" ht="17.25" customHeight="1">
      <c r="A55" s="20"/>
      <c r="B55" s="21"/>
      <c r="C55" s="22"/>
      <c r="D55" s="20"/>
      <c r="E55" s="20"/>
      <c r="F55" s="26"/>
    </row>
    <row r="56" spans="1:6" s="5" customFormat="1" ht="21" customHeight="1">
      <c r="A56" s="119" t="s">
        <v>39</v>
      </c>
      <c r="B56" s="119"/>
      <c r="C56" s="119"/>
      <c r="D56" s="119"/>
      <c r="E56" s="119"/>
      <c r="F56" s="119"/>
    </row>
    <row r="57" spans="1:7" s="5" customFormat="1" ht="15" customHeight="1">
      <c r="A57" s="121" t="s">
        <v>17</v>
      </c>
      <c r="B57" s="123" t="s">
        <v>18</v>
      </c>
      <c r="C57" s="124" t="s">
        <v>14</v>
      </c>
      <c r="D57" s="148" t="s">
        <v>15</v>
      </c>
      <c r="E57" s="150" t="s">
        <v>16</v>
      </c>
      <c r="F57" s="152" t="s">
        <v>36</v>
      </c>
      <c r="G57" s="6"/>
    </row>
    <row r="58" spans="1:7" s="5" customFormat="1" ht="15" customHeight="1">
      <c r="A58" s="122"/>
      <c r="B58" s="123"/>
      <c r="C58" s="124"/>
      <c r="D58" s="149"/>
      <c r="E58" s="151"/>
      <c r="F58" s="152"/>
      <c r="G58" s="6"/>
    </row>
    <row r="59" spans="1:6" s="1" customFormat="1" ht="51" customHeight="1">
      <c r="A59" s="20" t="s">
        <v>20</v>
      </c>
      <c r="B59" s="36" t="s">
        <v>19</v>
      </c>
      <c r="C59" s="42" t="s">
        <v>21</v>
      </c>
      <c r="D59" s="45">
        <v>50</v>
      </c>
      <c r="E59" s="93">
        <v>71.098</v>
      </c>
      <c r="F59" s="104">
        <f>IF(E59/D59&gt;1,1,E59/D59)</f>
        <v>1</v>
      </c>
    </row>
    <row r="60" spans="1:6" s="1" customFormat="1" ht="63.75" customHeight="1">
      <c r="A60" s="20" t="s">
        <v>22</v>
      </c>
      <c r="B60" s="40" t="s">
        <v>23</v>
      </c>
      <c r="C60" s="43" t="s">
        <v>21</v>
      </c>
      <c r="D60" s="46">
        <v>100</v>
      </c>
      <c r="E60" s="94">
        <v>100.41</v>
      </c>
      <c r="F60" s="104">
        <f>IF(E60/D60&gt;1,1,E60/D60)</f>
        <v>1</v>
      </c>
    </row>
    <row r="61" spans="1:6" s="1" customFormat="1" ht="30.75" customHeight="1">
      <c r="A61" s="20" t="s">
        <v>24</v>
      </c>
      <c r="B61" s="40" t="s">
        <v>65</v>
      </c>
      <c r="C61" s="43" t="s">
        <v>21</v>
      </c>
      <c r="D61" s="46">
        <v>100</v>
      </c>
      <c r="E61" s="94">
        <v>100.57</v>
      </c>
      <c r="F61" s="104">
        <f>IF(E61/D61&gt;1,1,E61/D61)</f>
        <v>1</v>
      </c>
    </row>
    <row r="62" spans="1:6" s="1" customFormat="1" ht="32.25" customHeight="1">
      <c r="A62" s="20" t="s">
        <v>25</v>
      </c>
      <c r="B62" s="41" t="s">
        <v>26</v>
      </c>
      <c r="C62" s="44" t="s">
        <v>21</v>
      </c>
      <c r="D62" s="47">
        <v>100</v>
      </c>
      <c r="E62" s="95">
        <v>120.83</v>
      </c>
      <c r="F62" s="104">
        <f>IF(E62/D62&gt;1,1,E62/D62)</f>
        <v>1</v>
      </c>
    </row>
    <row r="63" spans="1:6" s="5" customFormat="1" ht="26.25" customHeight="1">
      <c r="A63" s="35"/>
      <c r="B63" s="146" t="s">
        <v>38</v>
      </c>
      <c r="C63" s="146"/>
      <c r="D63" s="146"/>
      <c r="E63" s="147"/>
      <c r="F63" s="105">
        <f>(F59+F60+F61+F62)/4</f>
        <v>1</v>
      </c>
    </row>
    <row r="64" spans="1:6" s="5" customFormat="1" ht="18.75" customHeight="1">
      <c r="A64" s="32"/>
      <c r="B64" s="2"/>
      <c r="C64" s="2"/>
      <c r="D64" s="2"/>
      <c r="E64" s="2"/>
      <c r="F64" s="48"/>
    </row>
    <row r="65" spans="1:6" s="5" customFormat="1" ht="24" customHeight="1">
      <c r="A65" s="119" t="s">
        <v>40</v>
      </c>
      <c r="B65" s="119"/>
      <c r="C65" s="119"/>
      <c r="D65" s="119"/>
      <c r="E65" s="119"/>
      <c r="F65" s="119"/>
    </row>
    <row r="66" spans="1:6" s="5" customFormat="1" ht="30" customHeight="1">
      <c r="A66" s="8" t="s">
        <v>17</v>
      </c>
      <c r="B66" s="113" t="s">
        <v>18</v>
      </c>
      <c r="C66" s="114"/>
      <c r="D66" s="114"/>
      <c r="E66" s="115"/>
      <c r="F66" s="11" t="s">
        <v>56</v>
      </c>
    </row>
    <row r="67" spans="1:6" s="5" customFormat="1" ht="27" customHeight="1">
      <c r="A67" s="31" t="s">
        <v>20</v>
      </c>
      <c r="B67" s="37" t="s">
        <v>38</v>
      </c>
      <c r="C67" s="1"/>
      <c r="D67" s="38"/>
      <c r="E67" s="39"/>
      <c r="F67" s="153">
        <f>F63</f>
        <v>1</v>
      </c>
    </row>
    <row r="68" spans="1:6" s="5" customFormat="1" ht="24.75" customHeight="1">
      <c r="A68" s="31" t="s">
        <v>22</v>
      </c>
      <c r="B68" s="37" t="s">
        <v>57</v>
      </c>
      <c r="C68" s="1"/>
      <c r="D68" s="38"/>
      <c r="E68" s="39"/>
      <c r="F68" s="104">
        <f>(F9+F37+F47+F54)</f>
        <v>3.9522865834459324</v>
      </c>
    </row>
    <row r="69" spans="1:6" s="5" customFormat="1" ht="30" customHeight="1">
      <c r="A69" s="61"/>
      <c r="B69" s="145" t="s">
        <v>48</v>
      </c>
      <c r="C69" s="146"/>
      <c r="D69" s="146"/>
      <c r="E69" s="147"/>
      <c r="F69" s="105">
        <f>(F67+F68)/5</f>
        <v>0.9904573166891865</v>
      </c>
    </row>
    <row r="70" spans="1:6" s="5" customFormat="1" ht="8.25" customHeight="1">
      <c r="A70" s="62"/>
      <c r="B70" s="52"/>
      <c r="C70" s="52"/>
      <c r="D70" s="52"/>
      <c r="E70" s="52"/>
      <c r="F70" s="63"/>
    </row>
    <row r="71" spans="1:6" s="5" customFormat="1" ht="28.5" customHeight="1">
      <c r="A71" s="120" t="s">
        <v>49</v>
      </c>
      <c r="B71" s="120"/>
      <c r="C71" s="120"/>
      <c r="D71" s="120"/>
      <c r="E71" s="120"/>
      <c r="F71" s="120"/>
    </row>
    <row r="72" spans="1:6" s="5" customFormat="1" ht="25.5" customHeight="1">
      <c r="A72" s="125" t="s">
        <v>17</v>
      </c>
      <c r="B72" s="129" t="s">
        <v>52</v>
      </c>
      <c r="C72" s="113" t="s">
        <v>53</v>
      </c>
      <c r="D72" s="114"/>
      <c r="E72" s="115"/>
      <c r="F72" s="125" t="s">
        <v>55</v>
      </c>
    </row>
    <row r="73" spans="1:6" s="5" customFormat="1" ht="45" customHeight="1">
      <c r="A73" s="126"/>
      <c r="B73" s="129"/>
      <c r="C73" s="12" t="s">
        <v>79</v>
      </c>
      <c r="D73" s="77" t="s">
        <v>76</v>
      </c>
      <c r="E73" s="7" t="s">
        <v>54</v>
      </c>
      <c r="F73" s="126"/>
    </row>
    <row r="74" spans="1:10" s="5" customFormat="1" ht="48.75" customHeight="1">
      <c r="A74" s="23" t="s">
        <v>20</v>
      </c>
      <c r="B74" s="49" t="s">
        <v>31</v>
      </c>
      <c r="C74" s="79">
        <v>296670470</v>
      </c>
      <c r="D74" s="79">
        <v>290508802.25</v>
      </c>
      <c r="E74" s="104">
        <f>D74/C74</f>
        <v>0.9792305996953454</v>
      </c>
      <c r="F74" s="104">
        <f>IF(F9/E74&gt;1,1,F9/E74)</f>
        <v>1</v>
      </c>
      <c r="G74" s="10"/>
      <c r="I74" s="109"/>
      <c r="J74" s="109"/>
    </row>
    <row r="75" spans="1:10" s="5" customFormat="1" ht="15">
      <c r="A75" s="23" t="s">
        <v>22</v>
      </c>
      <c r="B75" s="50" t="s">
        <v>8</v>
      </c>
      <c r="C75" s="80">
        <v>89602068</v>
      </c>
      <c r="D75" s="80">
        <v>85499797.31</v>
      </c>
      <c r="E75" s="104">
        <f>D75/C75</f>
        <v>0.9542167855991895</v>
      </c>
      <c r="F75" s="104">
        <f>IF(F37/E75&gt;1,1,F37/E75)</f>
        <v>0.9979771869638143</v>
      </c>
      <c r="I75" s="110"/>
      <c r="J75" s="110"/>
    </row>
    <row r="76" spans="1:10" s="5" customFormat="1" ht="15">
      <c r="A76" s="23" t="s">
        <v>24</v>
      </c>
      <c r="B76" s="50" t="s">
        <v>0</v>
      </c>
      <c r="C76" s="80">
        <v>82470916</v>
      </c>
      <c r="D76" s="80">
        <v>94339431.69</v>
      </c>
      <c r="E76" s="104">
        <f>D76/C76</f>
        <v>1.1439115298537486</v>
      </c>
      <c r="F76" s="104">
        <f>IF(F47/E76&gt;1,1,F47/E76)</f>
        <v>0.8741934790427823</v>
      </c>
      <c r="I76" s="110"/>
      <c r="J76" s="110"/>
    </row>
    <row r="77" spans="1:10" s="5" customFormat="1" ht="25.5" customHeight="1">
      <c r="A77" s="23" t="s">
        <v>25</v>
      </c>
      <c r="B77" s="78" t="s">
        <v>51</v>
      </c>
      <c r="C77" s="81">
        <v>1685448</v>
      </c>
      <c r="D77" s="81">
        <v>1685448</v>
      </c>
      <c r="E77" s="104">
        <f>D77/C77</f>
        <v>1</v>
      </c>
      <c r="F77" s="104">
        <f>IF(F54/E77&gt;1,1,F54/E77)</f>
        <v>1</v>
      </c>
      <c r="I77" s="110"/>
      <c r="J77" s="110"/>
    </row>
    <row r="78" spans="1:10" s="5" customFormat="1" ht="19.5" customHeight="1">
      <c r="A78" s="30"/>
      <c r="B78" s="72" t="s">
        <v>54</v>
      </c>
      <c r="C78" s="75">
        <f>SUM(C74:C77)</f>
        <v>470428902</v>
      </c>
      <c r="D78" s="71">
        <f>SUM(D74:D77)</f>
        <v>472033479.25</v>
      </c>
      <c r="E78" s="108">
        <f>D78/C78</f>
        <v>1.0034108815236016</v>
      </c>
      <c r="F78" s="74"/>
      <c r="I78" s="111"/>
      <c r="J78" s="112"/>
    </row>
    <row r="79" spans="1:10" s="5" customFormat="1" ht="15">
      <c r="A79" s="34"/>
      <c r="B79" s="33"/>
      <c r="C79" s="64"/>
      <c r="D79" s="65"/>
      <c r="E79" s="66"/>
      <c r="F79" s="67"/>
      <c r="I79" s="6"/>
      <c r="J79" s="6"/>
    </row>
    <row r="80" spans="1:6" s="5" customFormat="1" ht="30.75" customHeight="1">
      <c r="A80" s="120" t="s">
        <v>63</v>
      </c>
      <c r="B80" s="120"/>
      <c r="C80" s="120"/>
      <c r="D80" s="120"/>
      <c r="E80" s="120"/>
      <c r="F80" s="120"/>
    </row>
    <row r="81" spans="1:6" s="5" customFormat="1" ht="33.75" customHeight="1">
      <c r="A81" s="33" t="s">
        <v>17</v>
      </c>
      <c r="B81" s="113" t="s">
        <v>18</v>
      </c>
      <c r="C81" s="114"/>
      <c r="D81" s="114"/>
      <c r="E81" s="115"/>
      <c r="F81" s="51" t="s">
        <v>56</v>
      </c>
    </row>
    <row r="82" spans="1:6" s="5" customFormat="1" ht="21" customHeight="1">
      <c r="A82" s="34" t="s">
        <v>20</v>
      </c>
      <c r="B82" s="116" t="s">
        <v>48</v>
      </c>
      <c r="C82" s="117"/>
      <c r="D82" s="117"/>
      <c r="E82" s="118"/>
      <c r="F82" s="106">
        <f>F69</f>
        <v>0.9904573166891865</v>
      </c>
    </row>
    <row r="83" spans="1:6" s="5" customFormat="1" ht="33" customHeight="1">
      <c r="A83" s="34" t="s">
        <v>22</v>
      </c>
      <c r="B83" s="139" t="s">
        <v>77</v>
      </c>
      <c r="C83" s="140"/>
      <c r="D83" s="140"/>
      <c r="E83" s="141"/>
      <c r="F83" s="106">
        <f>E78</f>
        <v>1.0034108815236016</v>
      </c>
    </row>
    <row r="84" spans="1:6" s="5" customFormat="1" ht="27" customHeight="1">
      <c r="A84" s="30"/>
      <c r="B84" s="142" t="s">
        <v>64</v>
      </c>
      <c r="C84" s="143"/>
      <c r="D84" s="143"/>
      <c r="E84" s="144"/>
      <c r="F84" s="107">
        <f>IF(F82/F83&gt;1,1,F82/F83)</f>
        <v>0.9870904680495929</v>
      </c>
    </row>
    <row r="85" s="5" customFormat="1" ht="15"/>
    <row r="86" s="5" customFormat="1" ht="15"/>
    <row r="87" s="5" customFormat="1" ht="15"/>
    <row r="88" spans="1:3" s="5" customFormat="1" ht="15">
      <c r="A88" s="23"/>
      <c r="B88" s="19"/>
      <c r="C88" s="16"/>
    </row>
    <row r="89" spans="1:3" s="5" customFormat="1" ht="15">
      <c r="A89" s="23"/>
      <c r="B89" s="19"/>
      <c r="C89" s="16"/>
    </row>
    <row r="90" spans="1:3" s="5" customFormat="1" ht="15">
      <c r="A90" s="23"/>
      <c r="C90" s="16"/>
    </row>
    <row r="91" spans="1:3" s="5" customFormat="1" ht="15">
      <c r="A91" s="23"/>
      <c r="C91" s="16"/>
    </row>
    <row r="92" spans="1:3" s="5" customFormat="1" ht="15">
      <c r="A92" s="23"/>
      <c r="C92" s="16"/>
    </row>
    <row r="93" spans="1:3" s="5" customFormat="1" ht="15">
      <c r="A93" s="23"/>
      <c r="C93" s="16"/>
    </row>
    <row r="94" spans="1:3" s="5" customFormat="1" ht="15">
      <c r="A94" s="23"/>
      <c r="C94" s="16"/>
    </row>
    <row r="95" spans="1:3" s="5" customFormat="1" ht="15">
      <c r="A95" s="23"/>
      <c r="C95" s="16"/>
    </row>
    <row r="96" spans="1:3" s="5" customFormat="1" ht="15">
      <c r="A96" s="23"/>
      <c r="C96" s="16"/>
    </row>
    <row r="97" spans="1:3" s="5" customFormat="1" ht="15">
      <c r="A97" s="23"/>
      <c r="C97" s="16"/>
    </row>
    <row r="98" spans="1:3" s="5" customFormat="1" ht="15">
      <c r="A98" s="23"/>
      <c r="C98" s="16"/>
    </row>
    <row r="99" spans="1:3" s="5" customFormat="1" ht="15">
      <c r="A99" s="23"/>
      <c r="C99" s="16"/>
    </row>
    <row r="100" spans="1:3" s="5" customFormat="1" ht="15">
      <c r="A100" s="23"/>
      <c r="C100" s="16"/>
    </row>
    <row r="101" spans="1:3" s="5" customFormat="1" ht="15">
      <c r="A101" s="23"/>
      <c r="C101" s="16"/>
    </row>
    <row r="102" spans="1:3" s="5" customFormat="1" ht="15">
      <c r="A102" s="23"/>
      <c r="C102" s="16"/>
    </row>
    <row r="103" spans="1:3" s="5" customFormat="1" ht="15">
      <c r="A103" s="23"/>
      <c r="C103" s="16"/>
    </row>
    <row r="104" spans="1:3" s="5" customFormat="1" ht="15">
      <c r="A104" s="23"/>
      <c r="C104" s="16"/>
    </row>
    <row r="105" spans="1:3" s="5" customFormat="1" ht="15">
      <c r="A105" s="23"/>
      <c r="C105" s="16"/>
    </row>
  </sheetData>
  <sheetProtection/>
  <mergeCells count="36">
    <mergeCell ref="B33:F33"/>
    <mergeCell ref="B83:E83"/>
    <mergeCell ref="B84:E84"/>
    <mergeCell ref="B66:E66"/>
    <mergeCell ref="B69:E69"/>
    <mergeCell ref="B63:E63"/>
    <mergeCell ref="C57:C58"/>
    <mergeCell ref="D57:D58"/>
    <mergeCell ref="E57:E58"/>
    <mergeCell ref="F57:F58"/>
    <mergeCell ref="A65:F65"/>
    <mergeCell ref="A71:F71"/>
    <mergeCell ref="A48:F48"/>
    <mergeCell ref="C72:E72"/>
    <mergeCell ref="B72:B73"/>
    <mergeCell ref="A72:A73"/>
    <mergeCell ref="F72:F73"/>
    <mergeCell ref="A57:A58"/>
    <mergeCell ref="B57:B58"/>
    <mergeCell ref="E4:E5"/>
    <mergeCell ref="A2:F2"/>
    <mergeCell ref="A6:F6"/>
    <mergeCell ref="B10:F10"/>
    <mergeCell ref="B11:F11"/>
    <mergeCell ref="B31:F31"/>
    <mergeCell ref="A3:F3"/>
    <mergeCell ref="B81:E81"/>
    <mergeCell ref="B82:E82"/>
    <mergeCell ref="A56:F56"/>
    <mergeCell ref="A80:F80"/>
    <mergeCell ref="A4:A5"/>
    <mergeCell ref="B4:B5"/>
    <mergeCell ref="C4:C5"/>
    <mergeCell ref="F4:F5"/>
    <mergeCell ref="B38:F38"/>
    <mergeCell ref="D4:D5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0" r:id="rId1"/>
  <headerFooter differentFirst="1">
    <oddHeader>&amp;C&amp;P</oddHeader>
    <firstHeader>&amp;C&amp;P</firstHeader>
  </headerFooter>
  <rowBreaks count="3" manualBreakCount="3">
    <brk id="21" max="255" man="1"/>
    <brk id="47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Макеич</cp:lastModifiedBy>
  <cp:lastPrinted>2019-02-27T09:01:30Z</cp:lastPrinted>
  <dcterms:created xsi:type="dcterms:W3CDTF">1996-10-08T23:32:33Z</dcterms:created>
  <dcterms:modified xsi:type="dcterms:W3CDTF">2019-02-27T09:03:29Z</dcterms:modified>
  <cp:category/>
  <cp:version/>
  <cp:contentType/>
  <cp:contentStatus/>
</cp:coreProperties>
</file>